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RC MiH\Documents\Kovomont\Aktualizovana PD 2020\Hala 1&amp;AB a Hala4\Hala 4\"/>
    </mc:Choice>
  </mc:AlternateContent>
  <xr:revisionPtr revIDLastSave="0" documentId="8_{0D929979-3D3A-4651-8205-7FE4E8D5725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kapitulácia stavby" sheetId="1" r:id="rId1"/>
    <sheet name="01 - Zateplenie obvodovýc..." sheetId="2" r:id="rId2"/>
    <sheet name="02 - Zateplenie strechy" sheetId="3" r:id="rId3"/>
    <sheet name="03 - Výplne otvorov" sheetId="4" r:id="rId4"/>
    <sheet name="04 - Ostatné" sheetId="6" r:id="rId5"/>
  </sheets>
  <definedNames>
    <definedName name="_xlnm.Print_Titles" localSheetId="1">'01 - Zateplenie obvodovýc...'!$112:$112</definedName>
    <definedName name="_xlnm.Print_Titles" localSheetId="2">'02 - Zateplenie strechy'!$118:$118</definedName>
    <definedName name="_xlnm.Print_Titles" localSheetId="3">'03 - Výplne otvorov'!$117:$117</definedName>
    <definedName name="_xlnm.Print_Titles" localSheetId="4">'04 - Ostatné'!$113:$113</definedName>
    <definedName name="_xlnm.Print_Titles" localSheetId="0">'Rekapitulácia stavby'!$85:$85</definedName>
    <definedName name="_xlnm.Print_Area" localSheetId="1">'01 - Zateplenie obvodovýc...'!$C$4:$Q$70,'01 - Zateplenie obvodovýc...'!$C$76:$Q$96,'01 - Zateplenie obvodovýc...'!$C$102:$Q$132</definedName>
    <definedName name="_xlnm.Print_Area" localSheetId="2">'02 - Zateplenie strechy'!$C$4:$Q$70,'02 - Zateplenie strechy'!$C$76:$Q$102,'02 - Zateplenie strechy'!$C$108:$Q$149</definedName>
    <definedName name="_xlnm.Print_Area" localSheetId="3">'03 - Výplne otvorov'!$C$4:$Q$70,'03 - Výplne otvorov'!$C$76:$Q$101,'03 - Výplne otvorov'!$C$107:$Q$151</definedName>
    <definedName name="_xlnm.Print_Area" localSheetId="4">'04 - Ostatné'!$C$4:$Q$70,'04 - Ostatné'!$C$76:$Q$97,'04 - Ostatné'!$C$103:$Q$128</definedName>
    <definedName name="_xlnm.Print_Area" localSheetId="0">'Rekapitulácia stavby'!$C$4:$AP$70,'Rekapitulácia stavby'!$C$76:$AP$95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140" i="4" l="1"/>
  <c r="BI140" i="4"/>
  <c r="BH140" i="4"/>
  <c r="BG140" i="4"/>
  <c r="BE140" i="4"/>
  <c r="AA140" i="4"/>
  <c r="Y140" i="4"/>
  <c r="W140" i="4"/>
  <c r="N140" i="4"/>
  <c r="BF140" i="4" s="1"/>
  <c r="BK128" i="6" l="1"/>
  <c r="BK124" i="6" s="1"/>
  <c r="BK123" i="6" s="1"/>
  <c r="BI128" i="6"/>
  <c r="BH128" i="6"/>
  <c r="BG128" i="6"/>
  <c r="BE128" i="6"/>
  <c r="AA128" i="6"/>
  <c r="AA124" i="6" s="1"/>
  <c r="AA123" i="6" s="1"/>
  <c r="Y128" i="6"/>
  <c r="Y124" i="6" s="1"/>
  <c r="Y123" i="6" s="1"/>
  <c r="W128" i="6"/>
  <c r="W124" i="6" s="1"/>
  <c r="W123" i="6" s="1"/>
  <c r="N128" i="6"/>
  <c r="BF128" i="6" s="1"/>
  <c r="N127" i="6"/>
  <c r="N126" i="6"/>
  <c r="N125" i="6"/>
  <c r="BK122" i="6"/>
  <c r="BI122" i="6"/>
  <c r="BH122" i="6"/>
  <c r="BG122" i="6"/>
  <c r="BE122" i="6"/>
  <c r="AA122" i="6"/>
  <c r="Y122" i="6"/>
  <c r="W122" i="6"/>
  <c r="N122" i="6"/>
  <c r="BF122" i="6" s="1"/>
  <c r="BK121" i="6"/>
  <c r="BI121" i="6"/>
  <c r="BH121" i="6"/>
  <c r="BG121" i="6"/>
  <c r="BE121" i="6"/>
  <c r="AA121" i="6"/>
  <c r="Y121" i="6"/>
  <c r="W121" i="6"/>
  <c r="N121" i="6"/>
  <c r="BK119" i="6"/>
  <c r="BI119" i="6"/>
  <c r="BH119" i="6"/>
  <c r="BG119" i="6"/>
  <c r="BE119" i="6"/>
  <c r="AA119" i="6"/>
  <c r="Y119" i="6"/>
  <c r="W119" i="6"/>
  <c r="N119" i="6"/>
  <c r="BF119" i="6" s="1"/>
  <c r="N118" i="6"/>
  <c r="BK117" i="6"/>
  <c r="BI117" i="6"/>
  <c r="BH117" i="6"/>
  <c r="BG117" i="6"/>
  <c r="BE117" i="6"/>
  <c r="AA117" i="6"/>
  <c r="Y117" i="6"/>
  <c r="W117" i="6"/>
  <c r="N117" i="6"/>
  <c r="BF117" i="6" l="1"/>
  <c r="N116" i="6"/>
  <c r="BF121" i="6"/>
  <c r="N120" i="6"/>
  <c r="N124" i="6"/>
  <c r="AA120" i="6"/>
  <c r="Y120" i="6"/>
  <c r="W120" i="6"/>
  <c r="BK120" i="6"/>
  <c r="N115" i="6" l="1"/>
  <c r="N123" i="6"/>
  <c r="N92" i="6" s="1"/>
  <c r="N93" i="6"/>
  <c r="N91" i="6"/>
  <c r="AA116" i="6"/>
  <c r="AA115" i="6" s="1"/>
  <c r="AA114" i="6" s="1"/>
  <c r="H36" i="6"/>
  <c r="H35" i="6"/>
  <c r="H32" i="6"/>
  <c r="BK116" i="6"/>
  <c r="M32" i="6"/>
  <c r="Y116" i="6"/>
  <c r="Y115" i="6" s="1"/>
  <c r="W116" i="6"/>
  <c r="W115" i="6" s="1"/>
  <c r="W114" i="6" s="1"/>
  <c r="M110" i="6"/>
  <c r="F110" i="6"/>
  <c r="F108" i="6"/>
  <c r="F106" i="6"/>
  <c r="M83" i="6"/>
  <c r="F83" i="6"/>
  <c r="F81" i="6"/>
  <c r="F79" i="6"/>
  <c r="H34" i="6"/>
  <c r="M28" i="6"/>
  <c r="O21" i="6"/>
  <c r="E21" i="6"/>
  <c r="M111" i="6" s="1"/>
  <c r="O20" i="6"/>
  <c r="O15" i="6"/>
  <c r="E15" i="6"/>
  <c r="F84" i="6" s="1"/>
  <c r="O14" i="6"/>
  <c r="O9" i="6"/>
  <c r="M81" i="6" s="1"/>
  <c r="F6" i="6"/>
  <c r="F105" i="6" s="1"/>
  <c r="N114" i="6" l="1"/>
  <c r="M84" i="6"/>
  <c r="F78" i="6"/>
  <c r="N90" i="6"/>
  <c r="BK115" i="6"/>
  <c r="Y114" i="6"/>
  <c r="F111" i="6"/>
  <c r="AY91" i="1"/>
  <c r="AX91" i="1"/>
  <c r="AS91" i="1"/>
  <c r="AY90" i="1"/>
  <c r="AX90" i="1"/>
  <c r="BI151" i="4"/>
  <c r="BH151" i="4"/>
  <c r="BG151" i="4"/>
  <c r="BE151" i="4"/>
  <c r="AA151" i="4"/>
  <c r="Y151" i="4"/>
  <c r="W151" i="4"/>
  <c r="BK151" i="4"/>
  <c r="N151" i="4"/>
  <c r="BF151" i="4" s="1"/>
  <c r="BI150" i="4"/>
  <c r="BH150" i="4"/>
  <c r="BG150" i="4"/>
  <c r="BE150" i="4"/>
  <c r="AA150" i="4"/>
  <c r="AA149" i="4" s="1"/>
  <c r="Y150" i="4"/>
  <c r="W150" i="4"/>
  <c r="BK150" i="4"/>
  <c r="N150" i="4"/>
  <c r="BF150" i="4" s="1"/>
  <c r="BI148" i="4"/>
  <c r="BH148" i="4"/>
  <c r="BG148" i="4"/>
  <c r="BE148" i="4"/>
  <c r="AA148" i="4"/>
  <c r="Y148" i="4"/>
  <c r="W148" i="4"/>
  <c r="BK148" i="4"/>
  <c r="N148" i="4"/>
  <c r="BF148" i="4" s="1"/>
  <c r="BI147" i="4"/>
  <c r="BH147" i="4"/>
  <c r="BG147" i="4"/>
  <c r="BE147" i="4"/>
  <c r="AA147" i="4"/>
  <c r="Y147" i="4"/>
  <c r="W147" i="4"/>
  <c r="BK147" i="4"/>
  <c r="N147" i="4"/>
  <c r="BF147" i="4" s="1"/>
  <c r="BI146" i="4"/>
  <c r="BH146" i="4"/>
  <c r="BG146" i="4"/>
  <c r="BE146" i="4"/>
  <c r="AA146" i="4"/>
  <c r="Y146" i="4"/>
  <c r="W146" i="4"/>
  <c r="BK146" i="4"/>
  <c r="N146" i="4"/>
  <c r="BF146" i="4"/>
  <c r="BI145" i="4"/>
  <c r="BH145" i="4"/>
  <c r="BG145" i="4"/>
  <c r="BE145" i="4"/>
  <c r="AA145" i="4"/>
  <c r="Y145" i="4"/>
  <c r="W145" i="4"/>
  <c r="BK145" i="4"/>
  <c r="N145" i="4"/>
  <c r="BF145" i="4" s="1"/>
  <c r="BI144" i="4"/>
  <c r="BH144" i="4"/>
  <c r="BG144" i="4"/>
  <c r="BE144" i="4"/>
  <c r="AA144" i="4"/>
  <c r="Y144" i="4"/>
  <c r="W144" i="4"/>
  <c r="BK144" i="4"/>
  <c r="N144" i="4"/>
  <c r="BF144" i="4" s="1"/>
  <c r="BI142" i="4"/>
  <c r="BH142" i="4"/>
  <c r="BG142" i="4"/>
  <c r="BE142" i="4"/>
  <c r="AA142" i="4"/>
  <c r="Y142" i="4"/>
  <c r="W142" i="4"/>
  <c r="BK142" i="4"/>
  <c r="N142" i="4"/>
  <c r="BF142" i="4" s="1"/>
  <c r="BI141" i="4"/>
  <c r="BH141" i="4"/>
  <c r="BG141" i="4"/>
  <c r="BE141" i="4"/>
  <c r="AA141" i="4"/>
  <c r="Y141" i="4"/>
  <c r="W141" i="4"/>
  <c r="BK141" i="4"/>
  <c r="N141" i="4"/>
  <c r="BF141" i="4" s="1"/>
  <c r="BI139" i="4"/>
  <c r="BH139" i="4"/>
  <c r="BG139" i="4"/>
  <c r="BE139" i="4"/>
  <c r="AA139" i="4"/>
  <c r="Y139" i="4"/>
  <c r="W139" i="4"/>
  <c r="BK139" i="4"/>
  <c r="N139" i="4"/>
  <c r="BF139" i="4" s="1"/>
  <c r="BI137" i="4"/>
  <c r="BH137" i="4"/>
  <c r="BG137" i="4"/>
  <c r="BE137" i="4"/>
  <c r="AA137" i="4"/>
  <c r="Y137" i="4"/>
  <c r="W137" i="4"/>
  <c r="BK137" i="4"/>
  <c r="N137" i="4"/>
  <c r="BF137" i="4" s="1"/>
  <c r="BI136" i="4"/>
  <c r="BH136" i="4"/>
  <c r="BG136" i="4"/>
  <c r="BE136" i="4"/>
  <c r="AA136" i="4"/>
  <c r="Y136" i="4"/>
  <c r="W136" i="4"/>
  <c r="BK136" i="4"/>
  <c r="N136" i="4"/>
  <c r="BF136" i="4" s="1"/>
  <c r="BI135" i="4"/>
  <c r="BH135" i="4"/>
  <c r="BG135" i="4"/>
  <c r="BE135" i="4"/>
  <c r="AA135" i="4"/>
  <c r="Y135" i="4"/>
  <c r="W135" i="4"/>
  <c r="BK135" i="4"/>
  <c r="N135" i="4"/>
  <c r="BF135" i="4" s="1"/>
  <c r="BI132" i="4"/>
  <c r="BH132" i="4"/>
  <c r="BG132" i="4"/>
  <c r="BE132" i="4"/>
  <c r="AA132" i="4"/>
  <c r="AA131" i="4" s="1"/>
  <c r="Y132" i="4"/>
  <c r="Y131" i="4" s="1"/>
  <c r="W132" i="4"/>
  <c r="W131" i="4" s="1"/>
  <c r="BK132" i="4"/>
  <c r="BK131" i="4" s="1"/>
  <c r="N131" i="4" s="1"/>
  <c r="N92" i="4" s="1"/>
  <c r="N132" i="4"/>
  <c r="BF132" i="4" s="1"/>
  <c r="BI130" i="4"/>
  <c r="BH130" i="4"/>
  <c r="BG130" i="4"/>
  <c r="BE130" i="4"/>
  <c r="AA130" i="4"/>
  <c r="Y130" i="4"/>
  <c r="W130" i="4"/>
  <c r="BK130" i="4"/>
  <c r="N130" i="4"/>
  <c r="BF130" i="4" s="1"/>
  <c r="BI129" i="4"/>
  <c r="BH129" i="4"/>
  <c r="BG129" i="4"/>
  <c r="BE129" i="4"/>
  <c r="AA129" i="4"/>
  <c r="Y129" i="4"/>
  <c r="W129" i="4"/>
  <c r="BK129" i="4"/>
  <c r="N129" i="4"/>
  <c r="BF129" i="4" s="1"/>
  <c r="BI128" i="4"/>
  <c r="BH128" i="4"/>
  <c r="BG128" i="4"/>
  <c r="BE128" i="4"/>
  <c r="AA128" i="4"/>
  <c r="Y128" i="4"/>
  <c r="W128" i="4"/>
  <c r="BK128" i="4"/>
  <c r="N128" i="4"/>
  <c r="BF128" i="4" s="1"/>
  <c r="BI127" i="4"/>
  <c r="BH127" i="4"/>
  <c r="BG127" i="4"/>
  <c r="BE127" i="4"/>
  <c r="AA127" i="4"/>
  <c r="Y127" i="4"/>
  <c r="W127" i="4"/>
  <c r="BK127" i="4"/>
  <c r="N127" i="4"/>
  <c r="BF127" i="4" s="1"/>
  <c r="BI126" i="4"/>
  <c r="BH126" i="4"/>
  <c r="BG126" i="4"/>
  <c r="BE126" i="4"/>
  <c r="AA126" i="4"/>
  <c r="Y126" i="4"/>
  <c r="W126" i="4"/>
  <c r="BK126" i="4"/>
  <c r="N126" i="4"/>
  <c r="BF126" i="4" s="1"/>
  <c r="BI125" i="4"/>
  <c r="BH125" i="4"/>
  <c r="BG125" i="4"/>
  <c r="BE125" i="4"/>
  <c r="AA125" i="4"/>
  <c r="Y125" i="4"/>
  <c r="W125" i="4"/>
  <c r="BK125" i="4"/>
  <c r="N125" i="4"/>
  <c r="BF125" i="4" s="1"/>
  <c r="BI124" i="4"/>
  <c r="BH124" i="4"/>
  <c r="BG124" i="4"/>
  <c r="BE124" i="4"/>
  <c r="AA124" i="4"/>
  <c r="Y124" i="4"/>
  <c r="W124" i="4"/>
  <c r="BK124" i="4"/>
  <c r="N124" i="4"/>
  <c r="BF124" i="4" s="1"/>
  <c r="BI122" i="4"/>
  <c r="BH122" i="4"/>
  <c r="BG122" i="4"/>
  <c r="BE122" i="4"/>
  <c r="AA122" i="4"/>
  <c r="Y122" i="4"/>
  <c r="W122" i="4"/>
  <c r="BK122" i="4"/>
  <c r="N122" i="4"/>
  <c r="BF122" i="4" s="1"/>
  <c r="BI121" i="4"/>
  <c r="BH121" i="4"/>
  <c r="BG121" i="4"/>
  <c r="BE121" i="4"/>
  <c r="AA121" i="4"/>
  <c r="Y121" i="4"/>
  <c r="W121" i="4"/>
  <c r="BK121" i="4"/>
  <c r="BK120" i="4" s="1"/>
  <c r="N120" i="4" s="1"/>
  <c r="N90" i="4" s="1"/>
  <c r="N121" i="4"/>
  <c r="BF121" i="4" s="1"/>
  <c r="M114" i="4"/>
  <c r="F114" i="4"/>
  <c r="F112" i="4"/>
  <c r="F110" i="4"/>
  <c r="M28" i="4"/>
  <c r="AS90" i="1" s="1"/>
  <c r="M83" i="4"/>
  <c r="F83" i="4"/>
  <c r="F81" i="4"/>
  <c r="F79" i="4"/>
  <c r="O21" i="4"/>
  <c r="E21" i="4"/>
  <c r="M84" i="4" s="1"/>
  <c r="O20" i="4"/>
  <c r="O15" i="4"/>
  <c r="E15" i="4"/>
  <c r="F84" i="4" s="1"/>
  <c r="O14" i="4"/>
  <c r="O9" i="4"/>
  <c r="M112" i="4" s="1"/>
  <c r="F6" i="4"/>
  <c r="F109" i="4" s="1"/>
  <c r="AY89" i="1"/>
  <c r="AX89" i="1"/>
  <c r="BI149" i="3"/>
  <c r="BH149" i="3"/>
  <c r="BG149" i="3"/>
  <c r="BE149" i="3"/>
  <c r="AA149" i="3"/>
  <c r="AA148" i="3" s="1"/>
  <c r="AA147" i="3" s="1"/>
  <c r="Y149" i="3"/>
  <c r="Y148" i="3" s="1"/>
  <c r="Y147" i="3" s="1"/>
  <c r="W149" i="3"/>
  <c r="W148" i="3" s="1"/>
  <c r="W147" i="3" s="1"/>
  <c r="BK149" i="3"/>
  <c r="BK148" i="3" s="1"/>
  <c r="N149" i="3"/>
  <c r="BF149" i="3" s="1"/>
  <c r="BI146" i="3"/>
  <c r="BH146" i="3"/>
  <c r="BG146" i="3"/>
  <c r="BE146" i="3"/>
  <c r="AA146" i="3"/>
  <c r="Y146" i="3"/>
  <c r="W146" i="3"/>
  <c r="BK146" i="3"/>
  <c r="N146" i="3"/>
  <c r="BF146" i="3" s="1"/>
  <c r="BI145" i="3"/>
  <c r="BH145" i="3"/>
  <c r="BG145" i="3"/>
  <c r="BE145" i="3"/>
  <c r="AA145" i="3"/>
  <c r="Y145" i="3"/>
  <c r="W145" i="3"/>
  <c r="BK145" i="3"/>
  <c r="N145" i="3"/>
  <c r="BF145" i="3" s="1"/>
  <c r="BI144" i="3"/>
  <c r="BH144" i="3"/>
  <c r="BG144" i="3"/>
  <c r="BE144" i="3"/>
  <c r="AA144" i="3"/>
  <c r="Y144" i="3"/>
  <c r="W144" i="3"/>
  <c r="BK144" i="3"/>
  <c r="N144" i="3"/>
  <c r="BF144" i="3" s="1"/>
  <c r="BI143" i="3"/>
  <c r="BH143" i="3"/>
  <c r="BG143" i="3"/>
  <c r="BE143" i="3"/>
  <c r="AA143" i="3"/>
  <c r="Y143" i="3"/>
  <c r="W143" i="3"/>
  <c r="BK143" i="3"/>
  <c r="N143" i="3"/>
  <c r="BF143" i="3" s="1"/>
  <c r="BI141" i="3"/>
  <c r="BH141" i="3"/>
  <c r="BG141" i="3"/>
  <c r="BE141" i="3"/>
  <c r="AA141" i="3"/>
  <c r="Y141" i="3"/>
  <c r="W141" i="3"/>
  <c r="BK141" i="3"/>
  <c r="N141" i="3"/>
  <c r="BF141" i="3" s="1"/>
  <c r="BI140" i="3"/>
  <c r="BH140" i="3"/>
  <c r="BG140" i="3"/>
  <c r="BE140" i="3"/>
  <c r="AA140" i="3"/>
  <c r="Y140" i="3"/>
  <c r="W140" i="3"/>
  <c r="BK140" i="3"/>
  <c r="N140" i="3"/>
  <c r="BF140" i="3" s="1"/>
  <c r="BI139" i="3"/>
  <c r="BH139" i="3"/>
  <c r="BG139" i="3"/>
  <c r="BE139" i="3"/>
  <c r="AA139" i="3"/>
  <c r="Y139" i="3"/>
  <c r="W139" i="3"/>
  <c r="BK139" i="3"/>
  <c r="N139" i="3"/>
  <c r="BF139" i="3" s="1"/>
  <c r="BI137" i="3"/>
  <c r="BH137" i="3"/>
  <c r="BG137" i="3"/>
  <c r="BE137" i="3"/>
  <c r="AA137" i="3"/>
  <c r="Y137" i="3"/>
  <c r="W137" i="3"/>
  <c r="BK137" i="3"/>
  <c r="N137" i="3"/>
  <c r="BF137" i="3" s="1"/>
  <c r="BI136" i="3"/>
  <c r="BH136" i="3"/>
  <c r="BG136" i="3"/>
  <c r="BE136" i="3"/>
  <c r="AA136" i="3"/>
  <c r="Y136" i="3"/>
  <c r="W136" i="3"/>
  <c r="BK136" i="3"/>
  <c r="N136" i="3"/>
  <c r="BF136" i="3" s="1"/>
  <c r="BI135" i="3"/>
  <c r="BH135" i="3"/>
  <c r="BG135" i="3"/>
  <c r="BE135" i="3"/>
  <c r="AA135" i="3"/>
  <c r="Y135" i="3"/>
  <c r="W135" i="3"/>
  <c r="BK135" i="3"/>
  <c r="N135" i="3"/>
  <c r="BF135" i="3" s="1"/>
  <c r="BI133" i="3"/>
  <c r="BH133" i="3"/>
  <c r="BG133" i="3"/>
  <c r="BE133" i="3"/>
  <c r="AA133" i="3"/>
  <c r="Y133" i="3"/>
  <c r="W133" i="3"/>
  <c r="BK133" i="3"/>
  <c r="N133" i="3"/>
  <c r="BF133" i="3" s="1"/>
  <c r="BI132" i="3"/>
  <c r="BH132" i="3"/>
  <c r="BG132" i="3"/>
  <c r="BE132" i="3"/>
  <c r="AA132" i="3"/>
  <c r="Y132" i="3"/>
  <c r="W132" i="3"/>
  <c r="BK132" i="3"/>
  <c r="N132" i="3"/>
  <c r="BF132" i="3" s="1"/>
  <c r="BI131" i="3"/>
  <c r="BH131" i="3"/>
  <c r="BG131" i="3"/>
  <c r="BE131" i="3"/>
  <c r="AA131" i="3"/>
  <c r="Y131" i="3"/>
  <c r="W131" i="3"/>
  <c r="BK131" i="3"/>
  <c r="N131" i="3"/>
  <c r="BF131" i="3" s="1"/>
  <c r="BI130" i="3"/>
  <c r="BH130" i="3"/>
  <c r="BG130" i="3"/>
  <c r="BE130" i="3"/>
  <c r="AA130" i="3"/>
  <c r="Y130" i="3"/>
  <c r="W130" i="3"/>
  <c r="BK130" i="3"/>
  <c r="N130" i="3"/>
  <c r="BF130" i="3" s="1"/>
  <c r="BI129" i="3"/>
  <c r="BH129" i="3"/>
  <c r="BG129" i="3"/>
  <c r="BE129" i="3"/>
  <c r="AA129" i="3"/>
  <c r="Y129" i="3"/>
  <c r="W129" i="3"/>
  <c r="BK129" i="3"/>
  <c r="N129" i="3"/>
  <c r="BF129" i="3" s="1"/>
  <c r="BI128" i="3"/>
  <c r="BH128" i="3"/>
  <c r="BG128" i="3"/>
  <c r="BE128" i="3"/>
  <c r="AA128" i="3"/>
  <c r="Y128" i="3"/>
  <c r="W128" i="3"/>
  <c r="BK128" i="3"/>
  <c r="N128" i="3"/>
  <c r="BF128" i="3" s="1"/>
  <c r="BI127" i="3"/>
  <c r="BH127" i="3"/>
  <c r="BG127" i="3"/>
  <c r="BE127" i="3"/>
  <c r="AA127" i="3"/>
  <c r="Y127" i="3"/>
  <c r="W127" i="3"/>
  <c r="BK127" i="3"/>
  <c r="N127" i="3"/>
  <c r="BF127" i="3" s="1"/>
  <c r="BI124" i="3"/>
  <c r="BH124" i="3"/>
  <c r="BG124" i="3"/>
  <c r="BE124" i="3"/>
  <c r="AA124" i="3"/>
  <c r="AA123" i="3" s="1"/>
  <c r="Y124" i="3"/>
  <c r="Y123" i="3" s="1"/>
  <c r="W124" i="3"/>
  <c r="W123" i="3" s="1"/>
  <c r="BK124" i="3"/>
  <c r="BK123" i="3" s="1"/>
  <c r="N123" i="3" s="1"/>
  <c r="N91" i="3" s="1"/>
  <c r="N124" i="3"/>
  <c r="BF124" i="3" s="1"/>
  <c r="BI122" i="3"/>
  <c r="BH122" i="3"/>
  <c r="BG122" i="3"/>
  <c r="BE122" i="3"/>
  <c r="AA122" i="3"/>
  <c r="AA121" i="3" s="1"/>
  <c r="Y122" i="3"/>
  <c r="Y121" i="3" s="1"/>
  <c r="W122" i="3"/>
  <c r="W121" i="3" s="1"/>
  <c r="BK122" i="3"/>
  <c r="BK121" i="3" s="1"/>
  <c r="N121" i="3" s="1"/>
  <c r="N90" i="3" s="1"/>
  <c r="N122" i="3"/>
  <c r="BF122" i="3" s="1"/>
  <c r="M115" i="3"/>
  <c r="F115" i="3"/>
  <c r="F113" i="3"/>
  <c r="F111" i="3"/>
  <c r="M28" i="3"/>
  <c r="AS89" i="1" s="1"/>
  <c r="M83" i="3"/>
  <c r="F83" i="3"/>
  <c r="F81" i="3"/>
  <c r="F79" i="3"/>
  <c r="O21" i="3"/>
  <c r="E21" i="3"/>
  <c r="M84" i="3" s="1"/>
  <c r="O20" i="3"/>
  <c r="O15" i="3"/>
  <c r="E15" i="3"/>
  <c r="F116" i="3" s="1"/>
  <c r="O14" i="3"/>
  <c r="O9" i="3"/>
  <c r="M81" i="3" s="1"/>
  <c r="F6" i="3"/>
  <c r="AY88" i="1"/>
  <c r="AX88" i="1"/>
  <c r="BI132" i="2"/>
  <c r="BH132" i="2"/>
  <c r="BG132" i="2"/>
  <c r="BE132" i="2"/>
  <c r="AA132" i="2"/>
  <c r="AA131" i="2" s="1"/>
  <c r="Y132" i="2"/>
  <c r="Y131" i="2" s="1"/>
  <c r="W132" i="2"/>
  <c r="W131" i="2" s="1"/>
  <c r="BK132" i="2"/>
  <c r="BK131" i="2" s="1"/>
  <c r="N131" i="2" s="1"/>
  <c r="N92" i="2" s="1"/>
  <c r="N132" i="2"/>
  <c r="BF132" i="2" s="1"/>
  <c r="BI130" i="2"/>
  <c r="BH130" i="2"/>
  <c r="BG130" i="2"/>
  <c r="BE130" i="2"/>
  <c r="AA130" i="2"/>
  <c r="Y130" i="2"/>
  <c r="W130" i="2"/>
  <c r="BK130" i="2"/>
  <c r="N130" i="2"/>
  <c r="BF130" i="2" s="1"/>
  <c r="BI129" i="2"/>
  <c r="BH129" i="2"/>
  <c r="BG129" i="2"/>
  <c r="BE129" i="2"/>
  <c r="AA129" i="2"/>
  <c r="Y129" i="2"/>
  <c r="W129" i="2"/>
  <c r="BK129" i="2"/>
  <c r="N129" i="2"/>
  <c r="BF129" i="2" s="1"/>
  <c r="BI128" i="2"/>
  <c r="BH128" i="2"/>
  <c r="BG128" i="2"/>
  <c r="BE128" i="2"/>
  <c r="AA128" i="2"/>
  <c r="Y128" i="2"/>
  <c r="W128" i="2"/>
  <c r="BK128" i="2"/>
  <c r="N128" i="2"/>
  <c r="BF128" i="2" s="1"/>
  <c r="BI127" i="2"/>
  <c r="BH127" i="2"/>
  <c r="BG127" i="2"/>
  <c r="BE127" i="2"/>
  <c r="AA127" i="2"/>
  <c r="Y127" i="2"/>
  <c r="W127" i="2"/>
  <c r="BK127" i="2"/>
  <c r="N127" i="2"/>
  <c r="BF127" i="2" s="1"/>
  <c r="BI126" i="2"/>
  <c r="BH126" i="2"/>
  <c r="BG126" i="2"/>
  <c r="BE126" i="2"/>
  <c r="AA126" i="2"/>
  <c r="Y126" i="2"/>
  <c r="W126" i="2"/>
  <c r="BK126" i="2"/>
  <c r="N126" i="2"/>
  <c r="BF126" i="2" s="1"/>
  <c r="BI125" i="2"/>
  <c r="BH125" i="2"/>
  <c r="BG125" i="2"/>
  <c r="BE125" i="2"/>
  <c r="AA125" i="2"/>
  <c r="Y125" i="2"/>
  <c r="W125" i="2"/>
  <c r="BK125" i="2"/>
  <c r="N125" i="2"/>
  <c r="BF125" i="2" s="1"/>
  <c r="BI124" i="2"/>
  <c r="BH124" i="2"/>
  <c r="BG124" i="2"/>
  <c r="BE124" i="2"/>
  <c r="AA124" i="2"/>
  <c r="Y124" i="2"/>
  <c r="W124" i="2"/>
  <c r="BK124" i="2"/>
  <c r="N124" i="2"/>
  <c r="BF124" i="2" s="1"/>
  <c r="BI123" i="2"/>
  <c r="BH123" i="2"/>
  <c r="BG123" i="2"/>
  <c r="BE123" i="2"/>
  <c r="AA123" i="2"/>
  <c r="Y123" i="2"/>
  <c r="W123" i="2"/>
  <c r="BK123" i="2"/>
  <c r="N123" i="2"/>
  <c r="BF123" i="2" s="1"/>
  <c r="BI122" i="2"/>
  <c r="BH122" i="2"/>
  <c r="BG122" i="2"/>
  <c r="BE122" i="2"/>
  <c r="AA122" i="2"/>
  <c r="Y122" i="2"/>
  <c r="W122" i="2"/>
  <c r="BK122" i="2"/>
  <c r="N122" i="2"/>
  <c r="BF122" i="2" s="1"/>
  <c r="BI120" i="2"/>
  <c r="BH120" i="2"/>
  <c r="BG120" i="2"/>
  <c r="BE120" i="2"/>
  <c r="AA120" i="2"/>
  <c r="Y120" i="2"/>
  <c r="W120" i="2"/>
  <c r="BK120" i="2"/>
  <c r="N120" i="2"/>
  <c r="BF120" i="2" s="1"/>
  <c r="BI119" i="2"/>
  <c r="BH119" i="2"/>
  <c r="BG119" i="2"/>
  <c r="BE119" i="2"/>
  <c r="AA119" i="2"/>
  <c r="Y119" i="2"/>
  <c r="W119" i="2"/>
  <c r="BK119" i="2"/>
  <c r="N119" i="2"/>
  <c r="BF119" i="2" s="1"/>
  <c r="BI118" i="2"/>
  <c r="BH118" i="2"/>
  <c r="BG118" i="2"/>
  <c r="BE118" i="2"/>
  <c r="AA118" i="2"/>
  <c r="Y118" i="2"/>
  <c r="W118" i="2"/>
  <c r="BK118" i="2"/>
  <c r="N118" i="2"/>
  <c r="BF118" i="2" s="1"/>
  <c r="BI117" i="2"/>
  <c r="BH117" i="2"/>
  <c r="BG117" i="2"/>
  <c r="BE117" i="2"/>
  <c r="AA117" i="2"/>
  <c r="Y117" i="2"/>
  <c r="W117" i="2"/>
  <c r="BK117" i="2"/>
  <c r="N117" i="2"/>
  <c r="BF117" i="2" s="1"/>
  <c r="BI116" i="2"/>
  <c r="BH116" i="2"/>
  <c r="BG116" i="2"/>
  <c r="BE116" i="2"/>
  <c r="AA116" i="2"/>
  <c r="Y116" i="2"/>
  <c r="W116" i="2"/>
  <c r="BK116" i="2"/>
  <c r="N116" i="2"/>
  <c r="BF116" i="2" s="1"/>
  <c r="M109" i="2"/>
  <c r="F109" i="2"/>
  <c r="F107" i="2"/>
  <c r="F105" i="2"/>
  <c r="M28" i="2"/>
  <c r="AS88" i="1" s="1"/>
  <c r="M83" i="2"/>
  <c r="F83" i="2"/>
  <c r="F81" i="2"/>
  <c r="F79" i="2"/>
  <c r="O21" i="2"/>
  <c r="E21" i="2"/>
  <c r="O20" i="2"/>
  <c r="O15" i="2"/>
  <c r="E15" i="2"/>
  <c r="F84" i="2" s="1"/>
  <c r="O14" i="2"/>
  <c r="O9" i="2"/>
  <c r="M107" i="2" s="1"/>
  <c r="F6" i="2"/>
  <c r="F104" i="2" s="1"/>
  <c r="AK27" i="1"/>
  <c r="AM83" i="1"/>
  <c r="L83" i="1"/>
  <c r="AM82" i="1"/>
  <c r="L82" i="1"/>
  <c r="AM80" i="1"/>
  <c r="L80" i="1"/>
  <c r="L78" i="1"/>
  <c r="L77" i="1"/>
  <c r="F78" i="4" l="1"/>
  <c r="Y120" i="4"/>
  <c r="M116" i="3"/>
  <c r="AA120" i="4"/>
  <c r="F84" i="3"/>
  <c r="BK149" i="4"/>
  <c r="N149" i="4" s="1"/>
  <c r="N97" i="4" s="1"/>
  <c r="Y115" i="2"/>
  <c r="H36" i="4"/>
  <c r="BD90" i="1" s="1"/>
  <c r="Y134" i="3"/>
  <c r="W134" i="3"/>
  <c r="W142" i="3"/>
  <c r="W138" i="3"/>
  <c r="W138" i="4"/>
  <c r="H35" i="2"/>
  <c r="BC88" i="1" s="1"/>
  <c r="F78" i="2"/>
  <c r="W120" i="3"/>
  <c r="AA138" i="3"/>
  <c r="W120" i="4"/>
  <c r="F110" i="2"/>
  <c r="Y149" i="4"/>
  <c r="W126" i="3"/>
  <c r="Y138" i="3"/>
  <c r="Y142" i="3"/>
  <c r="AA143" i="4"/>
  <c r="BK134" i="3"/>
  <c r="N134" i="3" s="1"/>
  <c r="N94" i="3" s="1"/>
  <c r="Y123" i="4"/>
  <c r="Y119" i="4" s="1"/>
  <c r="M81" i="4"/>
  <c r="N89" i="6"/>
  <c r="BK114" i="6"/>
  <c r="N88" i="6" s="1"/>
  <c r="M113" i="3"/>
  <c r="H33" i="3"/>
  <c r="BA89" i="1" s="1"/>
  <c r="M33" i="3"/>
  <c r="AW89" i="1" s="1"/>
  <c r="H34" i="4"/>
  <c r="BB90" i="1" s="1"/>
  <c r="W115" i="2"/>
  <c r="AA120" i="3"/>
  <c r="AA134" i="4"/>
  <c r="W134" i="4"/>
  <c r="Y138" i="4"/>
  <c r="H34" i="3"/>
  <c r="BB89" i="1" s="1"/>
  <c r="Y134" i="4"/>
  <c r="M81" i="2"/>
  <c r="Y121" i="2"/>
  <c r="BK121" i="2"/>
  <c r="N121" i="2" s="1"/>
  <c r="N91" i="2" s="1"/>
  <c r="AA142" i="3"/>
  <c r="H36" i="2"/>
  <c r="BD88" i="1" s="1"/>
  <c r="BK126" i="3"/>
  <c r="N126" i="3" s="1"/>
  <c r="N93" i="3" s="1"/>
  <c r="BK143" i="4"/>
  <c r="N143" i="4" s="1"/>
  <c r="N96" i="4" s="1"/>
  <c r="W149" i="4"/>
  <c r="BK142" i="3"/>
  <c r="N142" i="3" s="1"/>
  <c r="N96" i="3" s="1"/>
  <c r="M115" i="4"/>
  <c r="BK123" i="4"/>
  <c r="N123" i="4" s="1"/>
  <c r="N91" i="4" s="1"/>
  <c r="BD91" i="1"/>
  <c r="BK138" i="3"/>
  <c r="N138" i="3" s="1"/>
  <c r="N95" i="3" s="1"/>
  <c r="W121" i="2"/>
  <c r="M32" i="2"/>
  <c r="AV88" i="1" s="1"/>
  <c r="AA126" i="3"/>
  <c r="AA134" i="3"/>
  <c r="BK134" i="4"/>
  <c r="N134" i="4" s="1"/>
  <c r="N94" i="4" s="1"/>
  <c r="BK138" i="4"/>
  <c r="N138" i="4" s="1"/>
  <c r="N95" i="4" s="1"/>
  <c r="BK147" i="3"/>
  <c r="N147" i="3" s="1"/>
  <c r="N97" i="3" s="1"/>
  <c r="N148" i="3"/>
  <c r="N98" i="3" s="1"/>
  <c r="H35" i="4"/>
  <c r="BC90" i="1" s="1"/>
  <c r="W143" i="4"/>
  <c r="AA115" i="2"/>
  <c r="AA123" i="4"/>
  <c r="W123" i="4"/>
  <c r="F110" i="3"/>
  <c r="F78" i="3"/>
  <c r="M110" i="2"/>
  <c r="M84" i="2"/>
  <c r="AA121" i="2"/>
  <c r="H35" i="3"/>
  <c r="BC89" i="1" s="1"/>
  <c r="M32" i="4"/>
  <c r="AV90" i="1" s="1"/>
  <c r="H32" i="4"/>
  <c r="AZ90" i="1" s="1"/>
  <c r="Y120" i="3"/>
  <c r="H32" i="2"/>
  <c r="AZ88" i="1" s="1"/>
  <c r="BK120" i="3"/>
  <c r="H36" i="3"/>
  <c r="BD89" i="1" s="1"/>
  <c r="Y126" i="3"/>
  <c r="F115" i="4"/>
  <c r="Y143" i="4"/>
  <c r="AU91" i="1"/>
  <c r="M33" i="2"/>
  <c r="AW88" i="1" s="1"/>
  <c r="H33" i="2"/>
  <c r="BA88" i="1" s="1"/>
  <c r="BK115" i="2"/>
  <c r="M33" i="4"/>
  <c r="AW90" i="1" s="1"/>
  <c r="H34" i="2"/>
  <c r="BB88" i="1" s="1"/>
  <c r="M32" i="3"/>
  <c r="AV89" i="1" s="1"/>
  <c r="H32" i="3"/>
  <c r="AZ89" i="1" s="1"/>
  <c r="H33" i="4"/>
  <c r="BA90" i="1" s="1"/>
  <c r="AA138" i="4"/>
  <c r="AA119" i="4" l="1"/>
  <c r="Y125" i="3"/>
  <c r="W133" i="4"/>
  <c r="Y114" i="2"/>
  <c r="Y113" i="2" s="1"/>
  <c r="AA133" i="4"/>
  <c r="AA118" i="4" s="1"/>
  <c r="W114" i="2"/>
  <c r="W113" i="2" s="1"/>
  <c r="AU88" i="1" s="1"/>
  <c r="W125" i="3"/>
  <c r="W119" i="3" s="1"/>
  <c r="AU89" i="1" s="1"/>
  <c r="W119" i="4"/>
  <c r="BK119" i="4"/>
  <c r="BB91" i="1"/>
  <c r="BC91" i="1"/>
  <c r="BD87" i="1"/>
  <c r="W35" i="1" s="1"/>
  <c r="BA91" i="1"/>
  <c r="AV91" i="1"/>
  <c r="AZ91" i="1"/>
  <c r="AZ87" i="1" s="1"/>
  <c r="AW91" i="1"/>
  <c r="L97" i="6"/>
  <c r="M27" i="6"/>
  <c r="M30" i="6" s="1"/>
  <c r="H33" i="6" s="1"/>
  <c r="M33" i="6" s="1"/>
  <c r="AT89" i="1"/>
  <c r="AT90" i="1"/>
  <c r="AT88" i="1"/>
  <c r="BK133" i="4"/>
  <c r="N133" i="4" s="1"/>
  <c r="N93" i="4" s="1"/>
  <c r="AA125" i="3"/>
  <c r="AA119" i="3" s="1"/>
  <c r="Y133" i="4"/>
  <c r="Y118" i="4" s="1"/>
  <c r="BK125" i="3"/>
  <c r="N125" i="3" s="1"/>
  <c r="N92" i="3" s="1"/>
  <c r="N120" i="3"/>
  <c r="N89" i="3" s="1"/>
  <c r="AA114" i="2"/>
  <c r="AA113" i="2" s="1"/>
  <c r="N115" i="2"/>
  <c r="N90" i="2" s="1"/>
  <c r="BK114" i="2"/>
  <c r="Y119" i="3"/>
  <c r="W118" i="4" l="1"/>
  <c r="AU90" i="1" s="1"/>
  <c r="AU87" i="1" s="1"/>
  <c r="BK118" i="4"/>
  <c r="N118" i="4" s="1"/>
  <c r="N88" i="4" s="1"/>
  <c r="M27" i="4" s="1"/>
  <c r="M30" i="4" s="1"/>
  <c r="N119" i="4"/>
  <c r="N89" i="4" s="1"/>
  <c r="L38" i="6"/>
  <c r="AG91" i="1"/>
  <c r="AN91" i="1" s="1"/>
  <c r="AT91" i="1"/>
  <c r="BB87" i="1"/>
  <c r="W33" i="1" s="1"/>
  <c r="BA87" i="1"/>
  <c r="AW87" i="1" s="1"/>
  <c r="BC87" i="1"/>
  <c r="AY87" i="1" s="1"/>
  <c r="BK119" i="3"/>
  <c r="N119" i="3" s="1"/>
  <c r="N88" i="3" s="1"/>
  <c r="L102" i="3" s="1"/>
  <c r="N114" i="2"/>
  <c r="N89" i="2" s="1"/>
  <c r="BK113" i="2"/>
  <c r="N113" i="2" s="1"/>
  <c r="N88" i="2" s="1"/>
  <c r="AV87" i="1"/>
  <c r="L101" i="4" l="1"/>
  <c r="AX87" i="1"/>
  <c r="W34" i="1"/>
  <c r="AS87" i="1"/>
  <c r="M27" i="3"/>
  <c r="M30" i="3" s="1"/>
  <c r="AG89" i="1" s="1"/>
  <c r="AN89" i="1" s="1"/>
  <c r="AG90" i="1"/>
  <c r="AN90" i="1" s="1"/>
  <c r="L38" i="4"/>
  <c r="AT87" i="1"/>
  <c r="L96" i="2"/>
  <c r="M27" i="2"/>
  <c r="M30" i="2" s="1"/>
  <c r="L38" i="3" l="1"/>
  <c r="AG88" i="1"/>
  <c r="AN88" i="1" s="1"/>
  <c r="AN87" i="1" s="1"/>
  <c r="L38" i="2"/>
  <c r="AG87" i="1" l="1"/>
  <c r="AG95" i="1" s="1"/>
  <c r="AK26" i="1" l="1"/>
  <c r="AK29" i="1" s="1"/>
  <c r="AN95" i="1"/>
  <c r="W32" i="1" l="1"/>
  <c r="AK32" i="1" s="1"/>
  <c r="AK37" i="1" s="1"/>
</calcChain>
</file>

<file path=xl/sharedStrings.xml><?xml version="1.0" encoding="utf-8"?>
<sst xmlns="http://schemas.openxmlformats.org/spreadsheetml/2006/main" count="1694" uniqueCount="359">
  <si>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</si>
  <si>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</si>
  <si>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</si>
  <si>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</si>
  <si>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</si>
  <si>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</si>
  <si>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</si>
  <si>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</si>
  <si>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</si>
  <si>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</si>
  <si>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</si>
  <si>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</si>
  <si>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</si>
  <si>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0,001</t>
  </si>
  <si>
    <t>Kód:</t>
  </si>
  <si>
    <t>1116</t>
  </si>
  <si>
    <t>Stavba:</t>
  </si>
  <si>
    <t>Zníženie energetickej náročnosti spoločnosti Kovomont-PO, Výrobná hala č.4</t>
  </si>
  <si>
    <t>JKSO:</t>
  </si>
  <si>
    <t>KS:</t>
  </si>
  <si>
    <t>Miesto:</t>
  </si>
  <si>
    <t>Prešov</t>
  </si>
  <si>
    <t>Dátum:</t>
  </si>
  <si>
    <t>Objednávateľ:</t>
  </si>
  <si>
    <t>IČO:</t>
  </si>
  <si>
    <t>Kovomont - PO s.r.o., Prešov</t>
  </si>
  <si>
    <t>IČO DPH:</t>
  </si>
  <si>
    <t>Zhotoviteľ:</t>
  </si>
  <si>
    <t xml:space="preserve"> </t>
  </si>
  <si>
    <t>Projektant:</t>
  </si>
  <si>
    <t>ing. M. Kovaľ, Prešov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</si>
  <si>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</si>
  <si>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</si>
  <si>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</si>
  <si>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</si>
  <si>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</si>
  <si>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</si>
  <si>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</si>
  <si>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</si>
  <si>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</si>
  <si>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</si>
  <si>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</si>
  <si>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</si>
  <si>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</si>
  <si>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</si>
  <si>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</si>
  <si>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</si>
  <si>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</si>
  <si>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</si>
  <si>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</si>
  <si>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</si>
  <si>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</si>
  <si>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</si>
  <si>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</si>
  <si>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</si>
  <si>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</si>
  <si>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</si>
  <si>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</si>
  <si>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</si>
  <si>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</si>
  <si>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</si>
  <si>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</si>
  <si>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</si>
  <si>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</si>
  <si>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</si>
  <si>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</si>
  <si>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</si>
  <si>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</si>
  <si>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</si>
  <si>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</si>
  <si>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</si>
  <si>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</si>
  <si>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</si>
  <si>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</si>
  <si>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</si>
  <si>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</si>
  <si>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{c4faf5cb-0e87-404e-81bd-7448f5824cda}</t>
  </si>
  <si>
    <t>{00000000-0000-0000-0000-000000000000}</t>
  </si>
  <si>
    <t>/</t>
  </si>
  <si>
    <t>01</t>
  </si>
  <si>
    <t>Zateplenie obvodových stien</t>
  </si>
  <si>
    <t>1</t>
  </si>
  <si>
    <t>{a6c0999f-6386-45f9-9036-220fb314a3a2}</t>
  </si>
  <si>
    <t>02</t>
  </si>
  <si>
    <t>Zateplenie strechy</t>
  </si>
  <si>
    <t>{8dccb5e4-7880-4f82-83e3-e4f56c1b1e9b}</t>
  </si>
  <si>
    <t>03</t>
  </si>
  <si>
    <t>Výplne otvorov</t>
  </si>
  <si>
    <t>{1f48fb14-dbbf-4ddc-9779-6925547ef8ff}</t>
  </si>
  <si>
    <t>04</t>
  </si>
  <si>
    <t>Ostatné</t>
  </si>
  <si>
    <t>{4043898e-0484-4bac-9b7b-5b792995d71d}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</si>
  <si>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</si>
  <si>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</si>
  <si>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</si>
  <si>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</si>
  <si>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</si>
  <si>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</si>
  <si>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</si>
  <si>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</si>
  <si>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</si>
  <si>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</si>
  <si>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</si>
  <si>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01 - Zateplenie obvodových stien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</si>
  <si>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</si>
  <si>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</si>
  <si>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</si>
  <si>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</si>
  <si>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</si>
  <si>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</si>
  <si>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</si>
  <si>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</si>
  <si>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</si>
  <si>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</si>
  <si>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</si>
  <si>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</si>
  <si>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</si>
  <si>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</si>
  <si>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</si>
  <si>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</si>
  <si>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</si>
  <si>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</si>
  <si>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</si>
  <si>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</si>
  <si>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</si>
  <si>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</si>
  <si>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</si>
  <si>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</si>
  <si>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</si>
  <si>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</si>
  <si>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</si>
  <si>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</si>
  <si>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622462522</t>
  </si>
  <si>
    <t>Vonkajšia omietka stien tenkovrstvová mozaiková zrnitosť 1,8 mm - ZS2</t>
  </si>
  <si>
    <t>m2</t>
  </si>
  <si>
    <t>4</t>
  </si>
  <si>
    <t>2</t>
  </si>
  <si>
    <t>1036155537</t>
  </si>
  <si>
    <t>622462572</t>
  </si>
  <si>
    <t>Vonkajšia omietka stien tenkovrstvová silikónová so zatieranou štruktúrou hr.zrna 1,5 mm - ZS1</t>
  </si>
  <si>
    <t>582745959</t>
  </si>
  <si>
    <t>3</t>
  </si>
  <si>
    <t>625250055</t>
  </si>
  <si>
    <t>Kontaktný zatepľovací systém hr. 100 mm  - dosky z MW, skrutkovacie kotvy</t>
  </si>
  <si>
    <t>-292728520</t>
  </si>
  <si>
    <t>625250069</t>
  </si>
  <si>
    <t>Kontaktný zatepľovací systém ostenia hr. 50 mm  - MW</t>
  </si>
  <si>
    <t>-962642607</t>
  </si>
  <si>
    <t>5</t>
  </si>
  <si>
    <t>625250155</t>
  </si>
  <si>
    <t>Doteplenie konštrukcie hr. 80 mm, systém XPS STYRODUR 2800 C - PCI, lepený rámovo s prikotvením</t>
  </si>
  <si>
    <t>-1620926754</t>
  </si>
  <si>
    <t>6</t>
  </si>
  <si>
    <t>941941041</t>
  </si>
  <si>
    <t>Montáž lešenia ľahkého pracovného radového s podlahami šírky nad 1,00 do 1,20 m, výšky do 10 m</t>
  </si>
  <si>
    <t>1405781509</t>
  </si>
  <si>
    <t>7</t>
  </si>
  <si>
    <t>941941291</t>
  </si>
  <si>
    <t>Príplatok za prvý a každý ďalší i začatý mesiac použitia lešenia ľahkého pracovného radového s podlahami šírky nad 1,00 do 1,20 m, výšky do 10 m</t>
  </si>
  <si>
    <t>-641859759</t>
  </si>
  <si>
    <t>8</t>
  </si>
  <si>
    <t>941941841</t>
  </si>
  <si>
    <t>Demontáž lešenia ľahkého pracovného radového s podlahami šírky nad 1,00 do 1,20 m, výšky do 10 m</t>
  </si>
  <si>
    <t>1197280370</t>
  </si>
  <si>
    <t>9</t>
  </si>
  <si>
    <t>978059631</t>
  </si>
  <si>
    <t>Odsekanie a odobratie stien z obkladačiek vonkajších nad 2 m2,  -0,08900t</t>
  </si>
  <si>
    <t>1675187218</t>
  </si>
  <si>
    <t>10</t>
  </si>
  <si>
    <t>979011111</t>
  </si>
  <si>
    <t>Zvislá doprava sutiny a vybúraných hmôt za prvé podlažie nad alebo pod základným podlažím</t>
  </si>
  <si>
    <t>t</t>
  </si>
  <si>
    <t>-1238406943</t>
  </si>
  <si>
    <t>11</t>
  </si>
  <si>
    <t>979081111</t>
  </si>
  <si>
    <t>Odvoz sutiny a vybúraných hmôt na skládku do 1 km</t>
  </si>
  <si>
    <t>-474128798</t>
  </si>
  <si>
    <t>12</t>
  </si>
  <si>
    <t>979081121</t>
  </si>
  <si>
    <t>Odvoz sutiny a vybúraných hmôt na skládku za každý ďalší 1 km</t>
  </si>
  <si>
    <t>-2073690889</t>
  </si>
  <si>
    <t>13</t>
  </si>
  <si>
    <t>979082111</t>
  </si>
  <si>
    <t>Vnútrostavenisková doprava sutiny a vybúraných hmôt do 10 m</t>
  </si>
  <si>
    <t>11357016</t>
  </si>
  <si>
    <t>14</t>
  </si>
  <si>
    <t>979089612</t>
  </si>
  <si>
    <t>Poplatok za skladovanie - iné odpady zo stavieb a demolácií (17 09), ostatné</t>
  </si>
  <si>
    <t>113280940</t>
  </si>
  <si>
    <t>15</t>
  </si>
  <si>
    <t>999281111</t>
  </si>
  <si>
    <t>Presun hmôt pre opravy a údržbu objektov vrátane vonkajších plášťov výšky do 25 m</t>
  </si>
  <si>
    <t>2071281922</t>
  </si>
  <si>
    <t>02 - Zateplenie strechy</t>
  </si>
  <si>
    <t>PSV - Práce a dodávky PSV</t>
  </si>
  <si>
    <t xml:space="preserve">    712 - Izolácie striech, povlakové krytiny</t>
  </si>
  <si>
    <t xml:space="preserve">    713 - Izolácie tepelné</t>
  </si>
  <si>
    <t xml:space="preserve">    721 - Zdravotechnika -  vnútorná kanalizácia</t>
  </si>
  <si>
    <t xml:space="preserve">    764 - Konštrukcie klampiarske</t>
  </si>
  <si>
    <t>M - Práce a dodávky M</t>
  </si>
  <si>
    <t xml:space="preserve">    21-M - Elektromontáže</t>
  </si>
  <si>
    <t>938902304</t>
  </si>
  <si>
    <t>Čistenie podkladu vysokotlakovým vodným lúčom do hrúbky 1 mm - stropov, striech</t>
  </si>
  <si>
    <t>2124397922</t>
  </si>
  <si>
    <t>1445062688</t>
  </si>
  <si>
    <t>712311116</t>
  </si>
  <si>
    <t>Zhotovenie povlakovej krytiny striech plochých do 10° za studena lakom reflexným</t>
  </si>
  <si>
    <t>16</t>
  </si>
  <si>
    <t>1954191861</t>
  </si>
  <si>
    <t>M</t>
  </si>
  <si>
    <t>246170000101</t>
  </si>
  <si>
    <t>Reflexný náter Silver Primer® Speed SBS</t>
  </si>
  <si>
    <t>l</t>
  </si>
  <si>
    <t>32</t>
  </si>
  <si>
    <t>1869462306</t>
  </si>
  <si>
    <t>712331105</t>
  </si>
  <si>
    <t>Zhotovenie povlak. krytiny striech plochých do 10° samolepiacim asfaltovým pásom</t>
  </si>
  <si>
    <t>1703139404</t>
  </si>
  <si>
    <t>628420000101</t>
  </si>
  <si>
    <t>Pás asfaltový hr. 3,0 mm, podkladný samolepiaci modifikovaný, horný povrch mineral</t>
  </si>
  <si>
    <t>-11706857</t>
  </si>
  <si>
    <t>712341559</t>
  </si>
  <si>
    <t>Zhotovenie povlak. krytiny striech plochých do 10° pásmi pritav. NAIP na celej ploche</t>
  </si>
  <si>
    <t>1708715786</t>
  </si>
  <si>
    <t>628320000400</t>
  </si>
  <si>
    <t>Pás asfaltový ELASTOBIT PV TOP 42 SpeedProfil , pre vrchné vrstvy hydroizolačných systémov, ICOPAL</t>
  </si>
  <si>
    <t>1134899553</t>
  </si>
  <si>
    <t>998712202</t>
  </si>
  <si>
    <t>Presun hmôt pre izoláciu povlakovej krytiny v objektoch výšky nad 6 do 12 m</t>
  </si>
  <si>
    <t>%</t>
  </si>
  <si>
    <t>99552528</t>
  </si>
  <si>
    <t>713142230</t>
  </si>
  <si>
    <t>Montáž tepelnej izolácie striech plochých do 10° polystyrénom, dvojvrstvová prilep. za studena PUR penou</t>
  </si>
  <si>
    <t>465151902</t>
  </si>
  <si>
    <t>283720009301</t>
  </si>
  <si>
    <t>Doska EPS 150S hr. 150 mm, na zateplenie podláh a strešných terás, ISOVER</t>
  </si>
  <si>
    <t>-121560110</t>
  </si>
  <si>
    <t>998713202</t>
  </si>
  <si>
    <t>Presun hmôt pre izolácie tepelné v objektoch výšky nad 6 m do 12 m</t>
  </si>
  <si>
    <t>-1304099368</t>
  </si>
  <si>
    <t>721230093</t>
  </si>
  <si>
    <t>Montáž strešného vtoku pre asfaltové izolácie DN 150 - K/4</t>
  </si>
  <si>
    <t>ks</t>
  </si>
  <si>
    <t>-191395053</t>
  </si>
  <si>
    <t>286630004300</t>
  </si>
  <si>
    <t>Strešný vtok, DN 150, bitúmenová izolácia, vertikálny odtok, záchytný kôš</t>
  </si>
  <si>
    <t>1442968216</t>
  </si>
  <si>
    <t>998721202</t>
  </si>
  <si>
    <t>Presun hmôt pre vnútornú kanalizáciu v objektoch výšky nad 6 do 12 m</t>
  </si>
  <si>
    <t>-1964422407</t>
  </si>
  <si>
    <t>764333432</t>
  </si>
  <si>
    <t>Lemovanie z pozinkovaného farbeného PZf plechu, múrov na plochých strechách r.š. 350 mm - K/2</t>
  </si>
  <si>
    <t>m</t>
  </si>
  <si>
    <t>1913127035</t>
  </si>
  <si>
    <t>17</t>
  </si>
  <si>
    <t>764430430</t>
  </si>
  <si>
    <t>Oplechovanie muriva a atík z pozinkovaného farbeného PZf plechu, vrátane rohov r.š. 400 mm - K/1</t>
  </si>
  <si>
    <t>-1499629407</t>
  </si>
  <si>
    <t>18</t>
  </si>
  <si>
    <t>764430840</t>
  </si>
  <si>
    <t>Demontáž oplechovania múrov a nadmuroviek rš od 330 do 500 mm,  -0,00230t</t>
  </si>
  <si>
    <t>-147444501</t>
  </si>
  <si>
    <t>19</t>
  </si>
  <si>
    <t>998764202</t>
  </si>
  <si>
    <t>Presun hmôt pre konštrukcie klampiarske v objektoch výšky nad 6 do 12 m</t>
  </si>
  <si>
    <t>1604211295</t>
  </si>
  <si>
    <t>2102000</t>
  </si>
  <si>
    <t>BLZ - demontáž a spätná montáž bleskozvodu vrátane revíznych správ</t>
  </si>
  <si>
    <t>64</t>
  </si>
  <si>
    <t>-415464775</t>
  </si>
  <si>
    <t>03 - Výplne otvorov</t>
  </si>
  <si>
    <t xml:space="preserve">    766 - Konštrukcie stolárske</t>
  </si>
  <si>
    <t xml:space="preserve">    767 - Konštrukcie doplnkové kovové</t>
  </si>
  <si>
    <t xml:space="preserve">    784 - Maľby</t>
  </si>
  <si>
    <t>612460252</t>
  </si>
  <si>
    <t>Vnútorná omietka stien vápennocementová štuková (jemná), hr. 4 mm</t>
  </si>
  <si>
    <t>-1280039727</t>
  </si>
  <si>
    <t>612481119</t>
  </si>
  <si>
    <t>Potiahnutie vnútorných stien sklotextílnou mriežkou s celoplošným prilepením</t>
  </si>
  <si>
    <t>1559295663</t>
  </si>
  <si>
    <t>968071115</t>
  </si>
  <si>
    <t>Demontáž okien kovových, 1 bm obvodu - 0,005t</t>
  </si>
  <si>
    <t>-195666392</t>
  </si>
  <si>
    <t>968072559</t>
  </si>
  <si>
    <t>Vybúranie kovových vrát plochy nad 5 m2,  -0,06600t</t>
  </si>
  <si>
    <t>1897777162</t>
  </si>
  <si>
    <t>426765376</t>
  </si>
  <si>
    <t>1343416452</t>
  </si>
  <si>
    <t>399528085</t>
  </si>
  <si>
    <t>-1788789737</t>
  </si>
  <si>
    <t>1598031637</t>
  </si>
  <si>
    <t>1103767620</t>
  </si>
  <si>
    <t>764410460</t>
  </si>
  <si>
    <t>Oplechovanie parapetov z pozinkovaného farbeného PZf plechu, vrátane rohov r.š. 400 mm - K/3</t>
  </si>
  <si>
    <t>-78352410</t>
  </si>
  <si>
    <t>764410850</t>
  </si>
  <si>
    <t>Demontáž oplechovania parapetov rš od 100 do 330 mm,  -0,00135t</t>
  </si>
  <si>
    <t>1790428123</t>
  </si>
  <si>
    <t>428941030</t>
  </si>
  <si>
    <t>766621404</t>
  </si>
  <si>
    <t>Montáž okien plastových za 1 bm obvodu montáže</t>
  </si>
  <si>
    <t>1316317733</t>
  </si>
  <si>
    <t>611410004701</t>
  </si>
  <si>
    <t>406907475</t>
  </si>
  <si>
    <t>998766202</t>
  </si>
  <si>
    <t>Presun hmot pre konštrukcie stolárske v objektoch výšky nad 6 do 12 m</t>
  </si>
  <si>
    <t>1800963986</t>
  </si>
  <si>
    <t>767310015</t>
  </si>
  <si>
    <t>-37564106</t>
  </si>
  <si>
    <t>767311828</t>
  </si>
  <si>
    <t>Demontáž svetlíka polykarbonátového bodového, štvorhranného alebo obdĺžnikového, priechod svetla nad 3,5 do 4 m2  -0,0754t</t>
  </si>
  <si>
    <t>-62967476</t>
  </si>
  <si>
    <t>767659003</t>
  </si>
  <si>
    <t>Montáž vrát garážových roletových a kazetových, zasúvateľných pod strop plochy nad 9 do 13 m2</t>
  </si>
  <si>
    <t>-642772309</t>
  </si>
  <si>
    <t>553410056601</t>
  </si>
  <si>
    <t>Vráta sekčné priemyselné plné zateplené, 3300x3600 mm ,vrátane jednokr. dverí 900x2000 mm, el. ovládanie - D1</t>
  </si>
  <si>
    <t>-1028989155</t>
  </si>
  <si>
    <t>21</t>
  </si>
  <si>
    <t>998767202</t>
  </si>
  <si>
    <t>Presun hmôt pre kovové stavebné doplnkové konštrukcie v objektoch výšky nad 6 do 12 m</t>
  </si>
  <si>
    <t>564267872</t>
  </si>
  <si>
    <t>22</t>
  </si>
  <si>
    <t>784452262</t>
  </si>
  <si>
    <t>Maľby z maliarskych zmesí Primalex, Farmal, ručne nanášané jednonásobné základné na podklad jemnozrnný  výšky nad 3,80 m</t>
  </si>
  <si>
    <t>1324103014</t>
  </si>
  <si>
    <t>23</t>
  </si>
  <si>
    <t>784452372</t>
  </si>
  <si>
    <t>Maľby z maliarskych zmesí Primalex, Farmal, ručne nanášané tónované dvojnásobné na jemnozrnný podklad výšky nad 3,80 m</t>
  </si>
  <si>
    <t>-795738799</t>
  </si>
  <si>
    <t xml:space="preserve">    733 - Ústredné kúrenie</t>
  </si>
  <si>
    <t xml:space="preserve">    783 - Nátery</t>
  </si>
  <si>
    <t>-1535514080</t>
  </si>
  <si>
    <t>7331002</t>
  </si>
  <si>
    <t>-1051494536</t>
  </si>
  <si>
    <t>2101001</t>
  </si>
  <si>
    <t xml:space="preserve">Demontáž halogénové vnútorné svietidlá </t>
  </si>
  <si>
    <t>-1504468292</t>
  </si>
  <si>
    <t>7331001a</t>
  </si>
  <si>
    <t>Dodávka - UVK - vetracia jednotka s rekuperáciou (napr. HOVAL RoofVent RP-9-M) s dvoma tepelnými čerpadlami (TP-9-M/ST.D1)vrátane príslušenstva ( spojovací modul, kondenzačné čerpadlo)</t>
  </si>
  <si>
    <t>7331001c</t>
  </si>
  <si>
    <t xml:space="preserve">Montáž  - vetracia jednotka s tepelnými čerpadlami </t>
  </si>
  <si>
    <t>767100101</t>
  </si>
  <si>
    <t>Nová povrchová úprava OK prístrešku tlak.stanice</t>
  </si>
  <si>
    <t>1414290279</t>
  </si>
  <si>
    <t>-1238963033</t>
  </si>
  <si>
    <t>210203040</t>
  </si>
  <si>
    <t>Montáž a zapojenie stropného LED svietidla</t>
  </si>
  <si>
    <t>348130002400a</t>
  </si>
  <si>
    <t>Stropné svietidlo (napr. TESLA LED High Bay, IL2615xx-6CHE) - počet LED čipov - 506 ks, účinnosť - 160 lm/W, Svetelný výkon - 24 000 lm</t>
  </si>
  <si>
    <t>PM</t>
  </si>
  <si>
    <t>Podružný materiál</t>
  </si>
  <si>
    <t>Dodávka - UVK - autonómna regulácia zóny, pre tepelné čerpadlá, vrátane rozvádzača a kombinovaného snímača kvality vzduchu, teploty priestoru a vlhkosti (npr. HOVAL typ TTC)</t>
  </si>
  <si>
    <t>04 - Ostatné</t>
  </si>
  <si>
    <t>Plastové okno jednokrídlové otváravo-sklopné - dolný rad, vxš 1750x1200 mm, izolačné trojsklo, 6 komorový profil, vrátane vnútorného parapetu a štrbinového vetrania - O1, podľa výpisu výrobkov v PD</t>
  </si>
  <si>
    <t>15A</t>
  </si>
  <si>
    <t>15B</t>
  </si>
  <si>
    <t>Plastové okno jednokrídlové sklopné s pákovým ovládacím mechanizmom dl 5,0 m  - horný rad, vxš 1750x1200 mm, izolačné trojsklo, 6 komorový profil, vrátane vnútorného parapetu a štrbinového vetrania - O1, podľa výpisu výrobkov v PD</t>
  </si>
  <si>
    <t>Montáž a dodávka strešného svetlíka do plochej strechy - pásový oblúkový z polykarbonátu, vrátane goliera z PVC fólie a spodnej predlž. zatepl. konštrukcie 6250x6000 mm – SV, vrátane osadenie vetracích hlavíc podľa popisu výrobkov v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</si>
</sst>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rgb="FF003366"/>
      <name val="Trebuchet MS"/>
      <family val="2"/>
      <charset val="238"/>
    </font>
    <font>
      <b/>
      <sz val="12"/>
      <name val="Trebuchet MS"/>
      <family val="2"/>
      <charset val="238"/>
    </font>
    <font>
      <sz val="8"/>
      <color rgb="FF96969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12"/>
      <color rgb="FF003366"/>
      <name val="Trebuchet MS"/>
      <family val="2"/>
      <charset val="238"/>
    </font>
    <font>
      <i/>
      <sz val="8"/>
      <color rgb="FF0000FF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1" fillId="2" borderId="0" xfId="1" applyFont="1" applyFill="1" applyAlignment="1">
      <alignment vertical="center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0" fillId="0" borderId="6" xfId="0" applyBorder="1"/>
    <xf numFmtId="0" fontId="15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5" borderId="9" xfId="0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0" fillId="5" borderId="0" xfId="0" applyFill="1" applyAlignment="1">
      <alignment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0" fillId="0" borderId="12" xfId="0" applyNumberFormat="1" applyFont="1" applyBorder="1"/>
    <xf numFmtId="166" fontId="30" fillId="0" borderId="13" xfId="0" applyNumberFormat="1" applyFont="1" applyBorder="1"/>
    <xf numFmtId="4" fontId="31" fillId="0" borderId="0" xfId="0" applyNumberFormat="1" applyFont="1" applyAlignment="1">
      <alignment vertical="center"/>
    </xf>
    <xf numFmtId="0" fontId="7" fillId="0" borderId="4" xfId="0" applyFont="1" applyBorder="1"/>
    <xf numFmtId="0" fontId="5" fillId="0" borderId="0" xfId="0" applyFont="1" applyAlignment="1">
      <alignment horizontal="left"/>
    </xf>
    <xf numFmtId="0" fontId="7" fillId="0" borderId="5" xfId="0" applyFont="1" applyBorder="1"/>
    <xf numFmtId="0" fontId="7" fillId="0" borderId="14" xfId="0" applyFont="1" applyBorder="1"/>
    <xf numFmtId="166" fontId="7" fillId="0" borderId="0" xfId="0" applyNumberFormat="1" applyFont="1"/>
    <xf numFmtId="166" fontId="7" fillId="0" borderId="15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167" fontId="0" fillId="0" borderId="25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4" fontId="0" fillId="0" borderId="25" xfId="0" applyNumberFormat="1" applyBorder="1" applyAlignment="1" applyProtection="1">
      <alignment vertical="center"/>
      <protection locked="0"/>
    </xf>
    <xf numFmtId="0" fontId="36" fillId="0" borderId="25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166" fontId="36" fillId="0" borderId="0" xfId="0" applyNumberFormat="1" applyFont="1" applyAlignment="1">
      <alignment vertical="center"/>
    </xf>
    <xf numFmtId="166" fontId="36" fillId="0" borderId="15" xfId="0" applyNumberFormat="1" applyFont="1" applyBorder="1" applyAlignment="1">
      <alignment vertical="center"/>
    </xf>
    <xf numFmtId="167" fontId="0" fillId="0" borderId="0" xfId="0" applyNumberFormat="1" applyAlignment="1">
      <alignment vertical="center"/>
    </xf>
    <xf numFmtId="0" fontId="37" fillId="0" borderId="0" xfId="0" applyFont="1"/>
    <xf numFmtId="0" fontId="37" fillId="0" borderId="4" xfId="0" applyFont="1" applyBorder="1"/>
    <xf numFmtId="0" fontId="38" fillId="0" borderId="0" xfId="0" applyFont="1" applyAlignment="1">
      <alignment horizontal="left"/>
    </xf>
    <xf numFmtId="4" fontId="38" fillId="0" borderId="0" xfId="0" applyNumberFormat="1" applyFont="1" applyAlignment="1">
      <alignment horizontal="left"/>
    </xf>
    <xf numFmtId="0" fontId="37" fillId="0" borderId="5" xfId="0" applyFont="1" applyBorder="1"/>
    <xf numFmtId="0" fontId="37" fillId="0" borderId="14" xfId="0" applyFont="1" applyBorder="1"/>
    <xf numFmtId="166" fontId="37" fillId="0" borderId="0" xfId="0" applyNumberFormat="1" applyFont="1"/>
    <xf numFmtId="166" fontId="37" fillId="0" borderId="15" xfId="0" applyNumberFormat="1" applyFont="1" applyBorder="1"/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vertical="center"/>
    </xf>
    <xf numFmtId="0" fontId="39" fillId="0" borderId="0" xfId="0" applyFont="1" applyAlignment="1">
      <alignment horizontal="left"/>
    </xf>
    <xf numFmtId="4" fontId="39" fillId="0" borderId="0" xfId="0" applyNumberFormat="1" applyFont="1" applyAlignment="1">
      <alignment horizontal="left"/>
    </xf>
    <xf numFmtId="0" fontId="40" fillId="0" borderId="25" xfId="0" applyFont="1" applyBorder="1" applyAlignment="1" applyProtection="1">
      <alignment horizontal="center" vertical="center"/>
      <protection locked="0"/>
    </xf>
    <xf numFmtId="49" fontId="40" fillId="0" borderId="25" xfId="0" applyNumberFormat="1" applyFont="1" applyBorder="1" applyAlignment="1" applyProtection="1">
      <alignment horizontal="left" vertical="center" wrapText="1"/>
      <protection locked="0"/>
    </xf>
    <xf numFmtId="0" fontId="40" fillId="0" borderId="25" xfId="0" applyFont="1" applyBorder="1" applyAlignment="1" applyProtection="1">
      <alignment horizontal="center" vertical="center" wrapText="1"/>
      <protection locked="0"/>
    </xf>
    <xf numFmtId="4" fontId="40" fillId="0" borderId="25" xfId="0" applyNumberFormat="1" applyFont="1" applyBorder="1" applyAlignment="1" applyProtection="1">
      <alignment vertical="center"/>
      <protection locked="0"/>
    </xf>
    <xf numFmtId="0" fontId="36" fillId="0" borderId="17" xfId="0" applyFont="1" applyBorder="1" applyAlignment="1">
      <alignment horizontal="center" vertical="center"/>
    </xf>
    <xf numFmtId="166" fontId="36" fillId="0" borderId="17" xfId="0" applyNumberFormat="1" applyFont="1" applyBorder="1" applyAlignment="1">
      <alignment vertical="center"/>
    </xf>
    <xf numFmtId="166" fontId="36" fillId="0" borderId="18" xfId="0" applyNumberFormat="1" applyFont="1" applyBorder="1" applyAlignment="1">
      <alignment vertical="center"/>
    </xf>
    <xf numFmtId="4" fontId="7" fillId="0" borderId="0" xfId="0" applyNumberFormat="1" applyFont="1"/>
    <xf numFmtId="14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2" fillId="5" borderId="0" xfId="0" applyNumberFormat="1" applyFont="1" applyFill="1" applyAlignment="1">
      <alignment vertical="center"/>
    </xf>
    <xf numFmtId="49" fontId="34" fillId="0" borderId="0" xfId="0" applyNumberFormat="1" applyFont="1" applyAlignment="1">
      <alignment horizontal="left" vertical="center" wrapText="1"/>
    </xf>
    <xf numFmtId="49" fontId="25" fillId="0" borderId="0" xfId="0" applyNumberFormat="1" applyFont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4" fontId="28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0" borderId="25" xfId="0" applyBorder="1" applyAlignment="1" applyProtection="1">
      <alignment horizontal="left" vertical="center" wrapText="1"/>
      <protection locked="0"/>
    </xf>
    <xf numFmtId="4" fontId="0" fillId="0" borderId="25" xfId="0" applyNumberFormat="1" applyBorder="1" applyAlignment="1" applyProtection="1">
      <alignment vertical="center"/>
      <protection locked="0"/>
    </xf>
    <xf numFmtId="0" fontId="11" fillId="2" borderId="0" xfId="1" applyFont="1" applyFill="1" applyAlignment="1">
      <alignment horizontal="center" vertical="center"/>
    </xf>
    <xf numFmtId="4" fontId="22" fillId="0" borderId="12" xfId="0" applyNumberFormat="1" applyFont="1" applyBorder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/>
    <xf numFmtId="4" fontId="6" fillId="0" borderId="17" xfId="0" applyNumberFormat="1" applyFont="1" applyBorder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/>
    <xf numFmtId="4" fontId="6" fillId="0" borderId="23" xfId="0" applyNumberFormat="1" applyFont="1" applyBorder="1" applyAlignment="1">
      <alignment vertical="center"/>
    </xf>
    <xf numFmtId="0" fontId="32" fillId="0" borderId="25" xfId="0" applyFont="1" applyBorder="1" applyAlignment="1" applyProtection="1">
      <alignment horizontal="left" vertical="center" wrapText="1"/>
      <protection locked="0"/>
    </xf>
    <xf numFmtId="4" fontId="32" fillId="0" borderId="25" xfId="0" applyNumberFormat="1" applyFont="1" applyBorder="1" applyAlignment="1" applyProtection="1">
      <alignment vertical="center"/>
      <protection locked="0"/>
    </xf>
    <xf numFmtId="4" fontId="5" fillId="0" borderId="12" xfId="0" applyNumberFormat="1" applyFont="1" applyBorder="1"/>
    <xf numFmtId="4" fontId="5" fillId="0" borderId="12" xfId="0" applyNumberFormat="1" applyFont="1" applyBorder="1" applyAlignment="1">
      <alignment vertical="center"/>
    </xf>
    <xf numFmtId="0" fontId="40" fillId="0" borderId="25" xfId="0" applyFont="1" applyBorder="1" applyAlignment="1" applyProtection="1">
      <alignment horizontal="left" vertical="center" wrapText="1"/>
      <protection locked="0"/>
    </xf>
    <xf numFmtId="4" fontId="40" fillId="0" borderId="25" xfId="0" applyNumberFormat="1" applyFont="1" applyBorder="1" applyAlignment="1" applyProtection="1">
      <alignment vertical="center"/>
      <protection locked="0"/>
    </xf>
    <xf numFmtId="4" fontId="38" fillId="0" borderId="17" xfId="0" applyNumberFormat="1" applyFont="1" applyBorder="1"/>
    <xf numFmtId="4" fontId="38" fillId="0" borderId="17" xfId="0" applyNumberFormat="1" applyFont="1" applyBorder="1" applyAlignment="1">
      <alignment vertical="center"/>
    </xf>
    <xf numFmtId="4" fontId="39" fillId="0" borderId="12" xfId="0" applyNumberFormat="1" applyFont="1" applyBorder="1"/>
    <xf numFmtId="4" fontId="39" fillId="0" borderId="12" xfId="0" applyNumberFormat="1" applyFont="1" applyBorder="1" applyAlignment="1">
      <alignment vertical="center"/>
    </xf>
    <xf numFmtId="4" fontId="38" fillId="0" borderId="23" xfId="0" applyNumberFormat="1" applyFont="1" applyBorder="1"/>
    <xf numFmtId="4" fontId="38" fillId="0" borderId="23" xfId="0" applyNumberFormat="1" applyFont="1" applyBorder="1" applyAlignment="1">
      <alignment vertical="center"/>
    </xf>
    <xf numFmtId="0" fontId="35" fillId="0" borderId="0" xfId="0" applyFont="1" applyAlignment="1">
      <alignment horizontal="left" vertical="top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68574393-1C3D-4D0C-9583-74F3EFC6FEC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6"/>
  <sheetViews>
    <sheetView showGridLines="0" tabSelected="1" workbookViewId="0">
      <pane ySplit="1" topLeftCell="A2" activePane="bottomLeft" state="frozen"/>
      <selection pane="bottomLeft" activeCell="AN9" sqref="AN9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0" t="s">
        <v>4</v>
      </c>
      <c r="BB1" s="10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6</v>
      </c>
      <c r="BU1" s="15" t="s">
        <v>6</v>
      </c>
    </row>
    <row r="2" spans="1:73" ht="36.950000000000003" customHeight="1" x14ac:dyDescent="0.3">
      <c r="C2" s="174" t="s">
        <v>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R2" s="200" t="s">
        <v>8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7" t="s">
        <v>9</v>
      </c>
      <c r="BT2" s="17" t="s">
        <v>10</v>
      </c>
    </row>
    <row r="3" spans="1:73" ht="6.95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10</v>
      </c>
    </row>
    <row r="4" spans="1:73" ht="36.950000000000003" customHeight="1" x14ac:dyDescent="0.3">
      <c r="B4" s="21"/>
      <c r="C4" s="176" t="s">
        <v>11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22"/>
      <c r="AS4" s="16" t="s">
        <v>12</v>
      </c>
      <c r="BS4" s="17" t="s">
        <v>13</v>
      </c>
    </row>
    <row r="5" spans="1:73" ht="14.45" customHeight="1" x14ac:dyDescent="0.3">
      <c r="B5" s="21"/>
      <c r="D5" s="23" t="s">
        <v>14</v>
      </c>
      <c r="K5" s="178" t="s">
        <v>15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Q5" s="22"/>
      <c r="BS5" s="17" t="s">
        <v>9</v>
      </c>
    </row>
    <row r="6" spans="1:73" ht="36.950000000000003" customHeight="1" x14ac:dyDescent="0.3">
      <c r="B6" s="21"/>
      <c r="D6" s="25" t="s">
        <v>16</v>
      </c>
      <c r="K6" s="180" t="s">
        <v>17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Q6" s="22"/>
      <c r="BS6" s="17" t="s">
        <v>9</v>
      </c>
    </row>
    <row r="7" spans="1:73" ht="14.45" customHeight="1" x14ac:dyDescent="0.3">
      <c r="B7" s="21"/>
      <c r="D7" s="26" t="s">
        <v>18</v>
      </c>
      <c r="K7" s="24" t="s">
        <v>5</v>
      </c>
      <c r="AK7" s="26" t="s">
        <v>19</v>
      </c>
      <c r="AN7" s="24" t="s">
        <v>5</v>
      </c>
      <c r="AQ7" s="22"/>
      <c r="BS7" s="17" t="s">
        <v>9</v>
      </c>
    </row>
    <row r="8" spans="1:73" ht="14.45" customHeight="1" x14ac:dyDescent="0.3">
      <c r="B8" s="21"/>
      <c r="D8" s="26" t="s">
        <v>20</v>
      </c>
      <c r="K8" s="24" t="s">
        <v>21</v>
      </c>
      <c r="AK8" s="26" t="s">
        <v>22</v>
      </c>
      <c r="AN8" s="169">
        <v>43896</v>
      </c>
      <c r="AQ8" s="22"/>
      <c r="BS8" s="17" t="s">
        <v>9</v>
      </c>
    </row>
    <row r="9" spans="1:73" ht="14.45" customHeight="1" x14ac:dyDescent="0.3">
      <c r="B9" s="21"/>
      <c r="AQ9" s="22"/>
      <c r="BS9" s="17" t="s">
        <v>9</v>
      </c>
    </row>
    <row r="10" spans="1:73" ht="14.45" customHeight="1" x14ac:dyDescent="0.3">
      <c r="B10" s="21"/>
      <c r="D10" s="26" t="s">
        <v>23</v>
      </c>
      <c r="AK10" s="26" t="s">
        <v>24</v>
      </c>
      <c r="AN10" s="24" t="s">
        <v>5</v>
      </c>
      <c r="AQ10" s="22"/>
      <c r="BS10" s="17" t="s">
        <v>9</v>
      </c>
    </row>
    <row r="11" spans="1:73" ht="18.399999999999999" customHeight="1" x14ac:dyDescent="0.3">
      <c r="B11" s="21"/>
      <c r="E11" s="24" t="s">
        <v>25</v>
      </c>
      <c r="AK11" s="26" t="s">
        <v>26</v>
      </c>
      <c r="AN11" s="24" t="s">
        <v>5</v>
      </c>
      <c r="AQ11" s="22"/>
      <c r="BS11" s="17" t="s">
        <v>9</v>
      </c>
    </row>
    <row r="12" spans="1:73" ht="6.95" customHeight="1" x14ac:dyDescent="0.3">
      <c r="B12" s="21"/>
      <c r="AQ12" s="22"/>
      <c r="BS12" s="17" t="s">
        <v>9</v>
      </c>
    </row>
    <row r="13" spans="1:73" ht="14.45" customHeight="1" x14ac:dyDescent="0.3">
      <c r="B13" s="21"/>
      <c r="D13" s="26" t="s">
        <v>27</v>
      </c>
      <c r="AK13" s="26" t="s">
        <v>24</v>
      </c>
      <c r="AN13" s="24" t="s">
        <v>5</v>
      </c>
      <c r="AQ13" s="22"/>
      <c r="BS13" s="17" t="s">
        <v>9</v>
      </c>
    </row>
    <row r="14" spans="1:73" ht="15" x14ac:dyDescent="0.3">
      <c r="B14" s="21"/>
      <c r="E14" s="24" t="s">
        <v>28</v>
      </c>
      <c r="AK14" s="26" t="s">
        <v>26</v>
      </c>
      <c r="AN14" s="24" t="s">
        <v>5</v>
      </c>
      <c r="AQ14" s="22"/>
      <c r="BS14" s="17" t="s">
        <v>9</v>
      </c>
    </row>
    <row r="15" spans="1:73" ht="6.95" customHeight="1" x14ac:dyDescent="0.3">
      <c r="B15" s="21"/>
      <c r="AQ15" s="22"/>
      <c r="BS15" s="17" t="s">
        <v>6</v>
      </c>
    </row>
    <row r="16" spans="1:73" ht="14.45" customHeight="1" x14ac:dyDescent="0.3">
      <c r="B16" s="21"/>
      <c r="D16" s="26" t="s">
        <v>29</v>
      </c>
      <c r="AK16" s="26" t="s">
        <v>24</v>
      </c>
      <c r="AN16" s="24" t="s">
        <v>5</v>
      </c>
      <c r="AQ16" s="22"/>
      <c r="BS16" s="17" t="s">
        <v>6</v>
      </c>
    </row>
    <row r="17" spans="2:71" ht="18.399999999999999" customHeight="1" x14ac:dyDescent="0.3">
      <c r="B17" s="21"/>
      <c r="E17" s="24" t="s">
        <v>30</v>
      </c>
      <c r="AK17" s="26" t="s">
        <v>26</v>
      </c>
      <c r="AN17" s="24" t="s">
        <v>5</v>
      </c>
      <c r="AQ17" s="22"/>
      <c r="BS17" s="17" t="s">
        <v>31</v>
      </c>
    </row>
    <row r="18" spans="2:71" ht="6.95" customHeight="1" x14ac:dyDescent="0.3">
      <c r="B18" s="21"/>
      <c r="AQ18" s="22"/>
      <c r="BS18" s="17" t="s">
        <v>9</v>
      </c>
    </row>
    <row r="19" spans="2:71" ht="14.45" customHeight="1" x14ac:dyDescent="0.3">
      <c r="B19" s="21"/>
      <c r="D19" s="26" t="s">
        <v>32</v>
      </c>
      <c r="AK19" s="26" t="s">
        <v>24</v>
      </c>
      <c r="AN19" s="24" t="s">
        <v>5</v>
      </c>
      <c r="AQ19" s="22"/>
      <c r="BS19" s="17" t="s">
        <v>9</v>
      </c>
    </row>
    <row r="20" spans="2:71" ht="18.399999999999999" customHeight="1" x14ac:dyDescent="0.3">
      <c r="B20" s="21"/>
      <c r="E20" s="24" t="s">
        <v>28</v>
      </c>
      <c r="AK20" s="26" t="s">
        <v>26</v>
      </c>
      <c r="AN20" s="24" t="s">
        <v>5</v>
      </c>
      <c r="AQ20" s="22"/>
    </row>
    <row r="21" spans="2:71" ht="6.95" customHeight="1" x14ac:dyDescent="0.3">
      <c r="B21" s="21"/>
      <c r="AQ21" s="22"/>
    </row>
    <row r="22" spans="2:71" ht="15" x14ac:dyDescent="0.3">
      <c r="B22" s="21"/>
      <c r="D22" s="26" t="s">
        <v>33</v>
      </c>
      <c r="AQ22" s="22"/>
    </row>
    <row r="23" spans="2:71" ht="16.5" customHeight="1" x14ac:dyDescent="0.3">
      <c r="B23" s="21"/>
      <c r="E23" s="181" t="s">
        <v>5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Q23" s="22"/>
    </row>
    <row r="24" spans="2:71" ht="6.95" customHeight="1" x14ac:dyDescent="0.3">
      <c r="B24" s="21"/>
      <c r="AQ24" s="22"/>
    </row>
    <row r="25" spans="2:71" ht="6.95" customHeight="1" x14ac:dyDescent="0.3">
      <c r="B25" s="21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Q25" s="22"/>
    </row>
    <row r="26" spans="2:71" ht="14.45" customHeight="1" x14ac:dyDescent="0.3">
      <c r="B26" s="21"/>
      <c r="D26" s="28" t="s">
        <v>34</v>
      </c>
      <c r="AK26" s="207">
        <f>ROUND(AG87,2)</f>
        <v>0</v>
      </c>
      <c r="AL26" s="179"/>
      <c r="AM26" s="179"/>
      <c r="AN26" s="179"/>
      <c r="AO26" s="179"/>
      <c r="AQ26" s="22"/>
    </row>
    <row r="27" spans="2:71" ht="14.45" customHeight="1" x14ac:dyDescent="0.3">
      <c r="B27" s="21"/>
      <c r="D27" s="28" t="s">
        <v>35</v>
      </c>
      <c r="AK27" s="207">
        <f>ROUND(AG93,2)</f>
        <v>0</v>
      </c>
      <c r="AL27" s="207"/>
      <c r="AM27" s="207"/>
      <c r="AN27" s="207"/>
      <c r="AO27" s="207"/>
      <c r="AQ27" s="22"/>
    </row>
    <row r="28" spans="2:71" s="1" customFormat="1" ht="6.95" customHeight="1" x14ac:dyDescent="0.3">
      <c r="B28" s="29"/>
      <c r="AQ28" s="30"/>
    </row>
    <row r="29" spans="2:71" s="1" customFormat="1" ht="25.9" customHeight="1" x14ac:dyDescent="0.3">
      <c r="B29" s="29"/>
      <c r="D29" s="31" t="s">
        <v>36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208">
        <f>ROUND(AK26+AK27,2)</f>
        <v>0</v>
      </c>
      <c r="AL29" s="209"/>
      <c r="AM29" s="209"/>
      <c r="AN29" s="209"/>
      <c r="AO29" s="209"/>
      <c r="AQ29" s="30"/>
    </row>
    <row r="30" spans="2:71" s="1" customFormat="1" ht="6.95" customHeight="1" x14ac:dyDescent="0.3">
      <c r="B30" s="29"/>
      <c r="AQ30" s="30"/>
    </row>
    <row r="31" spans="2:71" s="2" customFormat="1" ht="14.45" customHeight="1" x14ac:dyDescent="0.3">
      <c r="B31" s="33"/>
      <c r="D31" s="34" t="s">
        <v>37</v>
      </c>
      <c r="F31" s="34" t="s">
        <v>38</v>
      </c>
      <c r="L31" s="171">
        <v>0.2</v>
      </c>
      <c r="M31" s="172"/>
      <c r="N31" s="172"/>
      <c r="O31" s="172"/>
      <c r="T31" s="36" t="s">
        <v>39</v>
      </c>
      <c r="W31" s="173">
        <v>0</v>
      </c>
      <c r="X31" s="172"/>
      <c r="Y31" s="172"/>
      <c r="Z31" s="172"/>
      <c r="AA31" s="172"/>
      <c r="AB31" s="172"/>
      <c r="AC31" s="172"/>
      <c r="AD31" s="172"/>
      <c r="AE31" s="172"/>
      <c r="AK31" s="173">
        <v>0</v>
      </c>
      <c r="AL31" s="172"/>
      <c r="AM31" s="172"/>
      <c r="AN31" s="172"/>
      <c r="AO31" s="172"/>
      <c r="AQ31" s="37"/>
    </row>
    <row r="32" spans="2:71" s="2" customFormat="1" ht="14.45" customHeight="1" x14ac:dyDescent="0.3">
      <c r="B32" s="33"/>
      <c r="F32" s="34" t="s">
        <v>40</v>
      </c>
      <c r="L32" s="171">
        <v>0.2</v>
      </c>
      <c r="M32" s="172"/>
      <c r="N32" s="172"/>
      <c r="O32" s="172"/>
      <c r="T32" s="36" t="s">
        <v>39</v>
      </c>
      <c r="W32" s="173">
        <f>AK29</f>
        <v>0</v>
      </c>
      <c r="X32" s="172"/>
      <c r="Y32" s="172"/>
      <c r="Z32" s="172"/>
      <c r="AA32" s="172"/>
      <c r="AB32" s="172"/>
      <c r="AC32" s="172"/>
      <c r="AD32" s="172"/>
      <c r="AE32" s="172"/>
      <c r="AK32" s="173">
        <f>0.2*W32</f>
        <v>0</v>
      </c>
      <c r="AL32" s="172"/>
      <c r="AM32" s="172"/>
      <c r="AN32" s="172"/>
      <c r="AO32" s="172"/>
      <c r="AQ32" s="37"/>
    </row>
    <row r="33" spans="2:43" s="2" customFormat="1" ht="14.45" hidden="1" customHeight="1" x14ac:dyDescent="0.3">
      <c r="B33" s="33"/>
      <c r="F33" s="34" t="s">
        <v>41</v>
      </c>
      <c r="L33" s="171">
        <v>0.2</v>
      </c>
      <c r="M33" s="172"/>
      <c r="N33" s="172"/>
      <c r="O33" s="172"/>
      <c r="T33" s="36" t="s">
        <v>39</v>
      </c>
      <c r="W33" s="173" t="e">
        <f>ROUND(BB87+SUM(CF94),2)</f>
        <v>#REF!</v>
      </c>
      <c r="X33" s="172"/>
      <c r="Y33" s="172"/>
      <c r="Z33" s="172"/>
      <c r="AA33" s="172"/>
      <c r="AB33" s="172"/>
      <c r="AC33" s="172"/>
      <c r="AD33" s="172"/>
      <c r="AE33" s="172"/>
      <c r="AK33" s="173">
        <v>0</v>
      </c>
      <c r="AL33" s="172"/>
      <c r="AM33" s="172"/>
      <c r="AN33" s="172"/>
      <c r="AO33" s="172"/>
      <c r="AQ33" s="37"/>
    </row>
    <row r="34" spans="2:43" s="2" customFormat="1" ht="14.45" hidden="1" customHeight="1" x14ac:dyDescent="0.3">
      <c r="B34" s="33"/>
      <c r="F34" s="34" t="s">
        <v>42</v>
      </c>
      <c r="L34" s="171">
        <v>0.2</v>
      </c>
      <c r="M34" s="172"/>
      <c r="N34" s="172"/>
      <c r="O34" s="172"/>
      <c r="T34" s="36" t="s">
        <v>39</v>
      </c>
      <c r="W34" s="173" t="e">
        <f>ROUND(BC87+SUM(CG94),2)</f>
        <v>#REF!</v>
      </c>
      <c r="X34" s="172"/>
      <c r="Y34" s="172"/>
      <c r="Z34" s="172"/>
      <c r="AA34" s="172"/>
      <c r="AB34" s="172"/>
      <c r="AC34" s="172"/>
      <c r="AD34" s="172"/>
      <c r="AE34" s="172"/>
      <c r="AK34" s="173">
        <v>0</v>
      </c>
      <c r="AL34" s="172"/>
      <c r="AM34" s="172"/>
      <c r="AN34" s="172"/>
      <c r="AO34" s="172"/>
      <c r="AQ34" s="37"/>
    </row>
    <row r="35" spans="2:43" s="2" customFormat="1" ht="14.45" hidden="1" customHeight="1" x14ac:dyDescent="0.3">
      <c r="B35" s="33"/>
      <c r="F35" s="34" t="s">
        <v>43</v>
      </c>
      <c r="L35" s="171">
        <v>0</v>
      </c>
      <c r="M35" s="172"/>
      <c r="N35" s="172"/>
      <c r="O35" s="172"/>
      <c r="T35" s="36" t="s">
        <v>39</v>
      </c>
      <c r="W35" s="173" t="e">
        <f>ROUND(BD87+SUM(CH94),2)</f>
        <v>#REF!</v>
      </c>
      <c r="X35" s="172"/>
      <c r="Y35" s="172"/>
      <c r="Z35" s="172"/>
      <c r="AA35" s="172"/>
      <c r="AB35" s="172"/>
      <c r="AC35" s="172"/>
      <c r="AD35" s="172"/>
      <c r="AE35" s="172"/>
      <c r="AK35" s="173">
        <v>0</v>
      </c>
      <c r="AL35" s="172"/>
      <c r="AM35" s="172"/>
      <c r="AN35" s="172"/>
      <c r="AO35" s="172"/>
      <c r="AQ35" s="37"/>
    </row>
    <row r="36" spans="2:43" s="1" customFormat="1" ht="6.95" customHeight="1" x14ac:dyDescent="0.3">
      <c r="B36" s="29"/>
      <c r="AQ36" s="30"/>
    </row>
    <row r="37" spans="2:43" s="1" customFormat="1" ht="25.9" customHeight="1" x14ac:dyDescent="0.3">
      <c r="B37" s="29"/>
      <c r="C37" s="38"/>
      <c r="D37" s="39" t="s">
        <v>44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45</v>
      </c>
      <c r="U37" s="40"/>
      <c r="V37" s="40"/>
      <c r="W37" s="40"/>
      <c r="X37" s="186" t="s">
        <v>46</v>
      </c>
      <c r="Y37" s="187"/>
      <c r="Z37" s="187"/>
      <c r="AA37" s="187"/>
      <c r="AB37" s="187"/>
      <c r="AC37" s="40"/>
      <c r="AD37" s="40"/>
      <c r="AE37" s="40"/>
      <c r="AF37" s="40"/>
      <c r="AG37" s="40"/>
      <c r="AH37" s="40"/>
      <c r="AI37" s="40"/>
      <c r="AJ37" s="40"/>
      <c r="AK37" s="188">
        <f>AK29+AK32</f>
        <v>0</v>
      </c>
      <c r="AL37" s="187"/>
      <c r="AM37" s="187"/>
      <c r="AN37" s="187"/>
      <c r="AO37" s="189"/>
      <c r="AP37" s="38"/>
      <c r="AQ37" s="30"/>
    </row>
    <row r="38" spans="2:43" s="1" customFormat="1" ht="14.45" customHeight="1" x14ac:dyDescent="0.3">
      <c r="B38" s="29"/>
      <c r="AQ38" s="30"/>
    </row>
    <row r="39" spans="2:43" x14ac:dyDescent="0.3">
      <c r="B39" s="21"/>
      <c r="AQ39" s="22"/>
    </row>
    <row r="40" spans="2:43" x14ac:dyDescent="0.3">
      <c r="B40" s="21"/>
      <c r="AQ40" s="22"/>
    </row>
    <row r="41" spans="2:43" x14ac:dyDescent="0.3">
      <c r="B41" s="21"/>
      <c r="AQ41" s="22"/>
    </row>
    <row r="42" spans="2:43" x14ac:dyDescent="0.3">
      <c r="B42" s="21"/>
      <c r="AQ42" s="22"/>
    </row>
    <row r="43" spans="2:43" x14ac:dyDescent="0.3">
      <c r="B43" s="21"/>
      <c r="AQ43" s="22"/>
    </row>
    <row r="44" spans="2:43" x14ac:dyDescent="0.3">
      <c r="B44" s="21"/>
      <c r="AQ44" s="22"/>
    </row>
    <row r="45" spans="2:43" x14ac:dyDescent="0.3">
      <c r="B45" s="21"/>
      <c r="AQ45" s="22"/>
    </row>
    <row r="46" spans="2:43" x14ac:dyDescent="0.3">
      <c r="B46" s="21"/>
      <c r="AQ46" s="22"/>
    </row>
    <row r="47" spans="2:43" x14ac:dyDescent="0.3">
      <c r="B47" s="21"/>
      <c r="AQ47" s="22"/>
    </row>
    <row r="48" spans="2:43" x14ac:dyDescent="0.3">
      <c r="B48" s="21"/>
      <c r="AQ48" s="22"/>
    </row>
    <row r="49" spans="2:43" s="1" customFormat="1" ht="15" x14ac:dyDescent="0.3">
      <c r="B49" s="29"/>
      <c r="D49" s="42" t="s">
        <v>47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C49" s="42" t="s">
        <v>48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Q49" s="30"/>
    </row>
    <row r="50" spans="2:43" x14ac:dyDescent="0.3">
      <c r="B50" s="21"/>
      <c r="D50" s="45"/>
      <c r="Z50" s="46"/>
      <c r="AC50" s="45"/>
      <c r="AO50" s="46"/>
      <c r="AQ50" s="22"/>
    </row>
    <row r="51" spans="2:43" x14ac:dyDescent="0.3">
      <c r="B51" s="21"/>
      <c r="D51" s="45"/>
      <c r="Z51" s="46"/>
      <c r="AC51" s="45"/>
      <c r="AO51" s="46"/>
      <c r="AQ51" s="22"/>
    </row>
    <row r="52" spans="2:43" x14ac:dyDescent="0.3">
      <c r="B52" s="21"/>
      <c r="D52" s="45"/>
      <c r="Z52" s="46"/>
      <c r="AC52" s="45"/>
      <c r="AO52" s="46"/>
      <c r="AQ52" s="22"/>
    </row>
    <row r="53" spans="2:43" x14ac:dyDescent="0.3">
      <c r="B53" s="21"/>
      <c r="D53" s="45"/>
      <c r="Z53" s="46"/>
      <c r="AC53" s="45"/>
      <c r="AO53" s="46"/>
      <c r="AQ53" s="22"/>
    </row>
    <row r="54" spans="2:43" x14ac:dyDescent="0.3">
      <c r="B54" s="21"/>
      <c r="D54" s="45"/>
      <c r="Z54" s="46"/>
      <c r="AC54" s="45"/>
      <c r="AO54" s="46"/>
      <c r="AQ54" s="22"/>
    </row>
    <row r="55" spans="2:43" x14ac:dyDescent="0.3">
      <c r="B55" s="21"/>
      <c r="D55" s="45"/>
      <c r="Z55" s="46"/>
      <c r="AC55" s="45"/>
      <c r="AO55" s="46"/>
      <c r="AQ55" s="22"/>
    </row>
    <row r="56" spans="2:43" x14ac:dyDescent="0.3">
      <c r="B56" s="21"/>
      <c r="D56" s="45"/>
      <c r="Z56" s="46"/>
      <c r="AC56" s="45"/>
      <c r="AO56" s="46"/>
      <c r="AQ56" s="22"/>
    </row>
    <row r="57" spans="2:43" x14ac:dyDescent="0.3">
      <c r="B57" s="21"/>
      <c r="D57" s="45"/>
      <c r="Z57" s="46"/>
      <c r="AC57" s="45"/>
      <c r="AO57" s="46"/>
      <c r="AQ57" s="22"/>
    </row>
    <row r="58" spans="2:43" s="1" customFormat="1" ht="15" x14ac:dyDescent="0.3">
      <c r="B58" s="29"/>
      <c r="D58" s="47" t="s">
        <v>49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50</v>
      </c>
      <c r="S58" s="48"/>
      <c r="T58" s="48"/>
      <c r="U58" s="48"/>
      <c r="V58" s="48"/>
      <c r="W58" s="48"/>
      <c r="X58" s="48"/>
      <c r="Y58" s="48"/>
      <c r="Z58" s="50"/>
      <c r="AC58" s="47" t="s">
        <v>49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50</v>
      </c>
      <c r="AN58" s="48"/>
      <c r="AO58" s="50"/>
      <c r="AQ58" s="30"/>
    </row>
    <row r="59" spans="2:43" x14ac:dyDescent="0.3">
      <c r="B59" s="21"/>
      <c r="AQ59" s="22"/>
    </row>
    <row r="60" spans="2:43" s="1" customFormat="1" ht="15" x14ac:dyDescent="0.3">
      <c r="B60" s="29"/>
      <c r="D60" s="42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C60" s="42" t="s">
        <v>52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Q60" s="30"/>
    </row>
    <row r="61" spans="2:43" x14ac:dyDescent="0.3">
      <c r="B61" s="21"/>
      <c r="D61" s="45"/>
      <c r="Z61" s="46"/>
      <c r="AC61" s="45"/>
      <c r="AO61" s="46"/>
      <c r="AQ61" s="22"/>
    </row>
    <row r="62" spans="2:43" x14ac:dyDescent="0.3">
      <c r="B62" s="21"/>
      <c r="D62" s="45"/>
      <c r="Z62" s="46"/>
      <c r="AC62" s="45"/>
      <c r="AO62" s="46"/>
      <c r="AQ62" s="22"/>
    </row>
    <row r="63" spans="2:43" x14ac:dyDescent="0.3">
      <c r="B63" s="21"/>
      <c r="D63" s="45"/>
      <c r="Z63" s="46"/>
      <c r="AC63" s="45"/>
      <c r="AO63" s="46"/>
      <c r="AQ63" s="22"/>
    </row>
    <row r="64" spans="2:43" x14ac:dyDescent="0.3">
      <c r="B64" s="21"/>
      <c r="D64" s="45"/>
      <c r="Z64" s="46"/>
      <c r="AC64" s="45"/>
      <c r="AO64" s="46"/>
      <c r="AQ64" s="22"/>
    </row>
    <row r="65" spans="2:43" x14ac:dyDescent="0.3">
      <c r="B65" s="21"/>
      <c r="D65" s="45"/>
      <c r="Z65" s="46"/>
      <c r="AC65" s="45"/>
      <c r="AO65" s="46"/>
      <c r="AQ65" s="22"/>
    </row>
    <row r="66" spans="2:43" x14ac:dyDescent="0.3">
      <c r="B66" s="21"/>
      <c r="D66" s="45"/>
      <c r="Z66" s="46"/>
      <c r="AC66" s="45"/>
      <c r="AO66" s="46"/>
      <c r="AQ66" s="22"/>
    </row>
    <row r="67" spans="2:43" x14ac:dyDescent="0.3">
      <c r="B67" s="21"/>
      <c r="D67" s="45"/>
      <c r="Z67" s="46"/>
      <c r="AC67" s="45"/>
      <c r="AO67" s="46"/>
      <c r="AQ67" s="22"/>
    </row>
    <row r="68" spans="2:43" x14ac:dyDescent="0.3">
      <c r="B68" s="21"/>
      <c r="D68" s="45"/>
      <c r="Z68" s="46"/>
      <c r="AC68" s="45"/>
      <c r="AO68" s="46"/>
      <c r="AQ68" s="22"/>
    </row>
    <row r="69" spans="2:43" s="1" customFormat="1" ht="15" x14ac:dyDescent="0.3">
      <c r="B69" s="29"/>
      <c r="D69" s="47" t="s">
        <v>49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50</v>
      </c>
      <c r="S69" s="48"/>
      <c r="T69" s="48"/>
      <c r="U69" s="48"/>
      <c r="V69" s="48"/>
      <c r="W69" s="48"/>
      <c r="X69" s="48"/>
      <c r="Y69" s="48"/>
      <c r="Z69" s="50"/>
      <c r="AC69" s="47" t="s">
        <v>49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50</v>
      </c>
      <c r="AN69" s="48"/>
      <c r="AO69" s="50"/>
      <c r="AQ69" s="30"/>
    </row>
    <row r="70" spans="2:43" s="1" customFormat="1" ht="6.95" customHeight="1" x14ac:dyDescent="0.3">
      <c r="B70" s="29"/>
      <c r="AQ70" s="30"/>
    </row>
    <row r="71" spans="2:43" s="1" customFormat="1" ht="6.9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950000000000003" customHeight="1" x14ac:dyDescent="0.3">
      <c r="B76" s="29"/>
      <c r="C76" s="176" t="s">
        <v>53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30"/>
    </row>
    <row r="77" spans="2:43" s="3" customFormat="1" ht="14.45" customHeight="1" x14ac:dyDescent="0.3">
      <c r="B77" s="57"/>
      <c r="C77" s="26" t="s">
        <v>14</v>
      </c>
      <c r="L77" s="3" t="str">
        <f>K5</f>
        <v>1116</v>
      </c>
      <c r="AQ77" s="58"/>
    </row>
    <row r="78" spans="2:43" s="4" customFormat="1" ht="36.950000000000003" customHeight="1" x14ac:dyDescent="0.3">
      <c r="B78" s="59"/>
      <c r="C78" s="60" t="s">
        <v>16</v>
      </c>
      <c r="L78" s="190" t="str">
        <f>K6</f>
        <v>Zníženie energetickej náročnosti spoločnosti Kovomont-PO, Výrobná hala č.4</v>
      </c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Q78" s="61"/>
    </row>
    <row r="79" spans="2:43" s="1" customFormat="1" ht="6.95" customHeight="1" x14ac:dyDescent="0.3">
      <c r="B79" s="29"/>
      <c r="AQ79" s="30"/>
    </row>
    <row r="80" spans="2:43" s="1" customFormat="1" ht="15" x14ac:dyDescent="0.3">
      <c r="B80" s="29"/>
      <c r="C80" s="26" t="s">
        <v>20</v>
      </c>
      <c r="L80" s="62" t="str">
        <f>IF(K8="","",K8)</f>
        <v>Prešov</v>
      </c>
      <c r="AI80" s="26" t="s">
        <v>22</v>
      </c>
      <c r="AM80" s="193">
        <f>IF(AN8= "","",AN8)</f>
        <v>43896</v>
      </c>
      <c r="AN80" s="193"/>
      <c r="AQ80" s="30"/>
    </row>
    <row r="81" spans="1:76" s="1" customFormat="1" ht="6.95" customHeight="1" x14ac:dyDescent="0.3">
      <c r="B81" s="29"/>
      <c r="AQ81" s="30"/>
    </row>
    <row r="82" spans="1:76" s="1" customFormat="1" ht="15" x14ac:dyDescent="0.3">
      <c r="B82" s="29"/>
      <c r="C82" s="26" t="s">
        <v>23</v>
      </c>
      <c r="L82" s="3" t="str">
        <f>IF(E11= "","",E11)</f>
        <v>Kovomont - PO s.r.o., Prešov</v>
      </c>
      <c r="AI82" s="26" t="s">
        <v>29</v>
      </c>
      <c r="AM82" s="192" t="str">
        <f>IF(E17="","",E17)</f>
        <v>ing. M. Kovaľ, Prešov</v>
      </c>
      <c r="AN82" s="192"/>
      <c r="AO82" s="192"/>
      <c r="AP82" s="192"/>
      <c r="AQ82" s="30"/>
      <c r="AS82" s="203" t="s">
        <v>54</v>
      </c>
      <c r="AT82" s="204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1:76" s="1" customFormat="1" ht="15" x14ac:dyDescent="0.3">
      <c r="B83" s="29"/>
      <c r="C83" s="26" t="s">
        <v>27</v>
      </c>
      <c r="L83" s="3" t="str">
        <f>IF(E14="","",E14)</f>
        <v xml:space="preserve"> </v>
      </c>
      <c r="AI83" s="26" t="s">
        <v>32</v>
      </c>
      <c r="AM83" s="192" t="str">
        <f>IF(E20="","",E20)</f>
        <v xml:space="preserve"> </v>
      </c>
      <c r="AN83" s="192"/>
      <c r="AO83" s="192"/>
      <c r="AP83" s="192"/>
      <c r="AQ83" s="30"/>
      <c r="AS83" s="205"/>
      <c r="AT83" s="206"/>
      <c r="BD83" s="63"/>
    </row>
    <row r="84" spans="1:76" s="1" customFormat="1" ht="10.9" customHeight="1" x14ac:dyDescent="0.3">
      <c r="B84" s="29"/>
      <c r="AQ84" s="30"/>
      <c r="AS84" s="205"/>
      <c r="AT84" s="206"/>
      <c r="BD84" s="63"/>
    </row>
    <row r="85" spans="1:76" s="1" customFormat="1" ht="29.25" customHeight="1" x14ac:dyDescent="0.3">
      <c r="B85" s="29"/>
      <c r="C85" s="182" t="s">
        <v>55</v>
      </c>
      <c r="D85" s="183"/>
      <c r="E85" s="183"/>
      <c r="F85" s="183"/>
      <c r="G85" s="183"/>
      <c r="H85" s="64"/>
      <c r="I85" s="184" t="s">
        <v>56</v>
      </c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4" t="s">
        <v>57</v>
      </c>
      <c r="AH85" s="183"/>
      <c r="AI85" s="183"/>
      <c r="AJ85" s="183"/>
      <c r="AK85" s="183"/>
      <c r="AL85" s="183"/>
      <c r="AM85" s="183"/>
      <c r="AN85" s="184" t="s">
        <v>58</v>
      </c>
      <c r="AO85" s="183"/>
      <c r="AP85" s="185"/>
      <c r="AQ85" s="30"/>
      <c r="AS85" s="65" t="s">
        <v>59</v>
      </c>
      <c r="AT85" s="66" t="s">
        <v>60</v>
      </c>
      <c r="AU85" s="66" t="s">
        <v>61</v>
      </c>
      <c r="AV85" s="66" t="s">
        <v>62</v>
      </c>
      <c r="AW85" s="66" t="s">
        <v>63</v>
      </c>
      <c r="AX85" s="66" t="s">
        <v>64</v>
      </c>
      <c r="AY85" s="66" t="s">
        <v>65</v>
      </c>
      <c r="AZ85" s="66" t="s">
        <v>66</v>
      </c>
      <c r="BA85" s="66" t="s">
        <v>67</v>
      </c>
      <c r="BB85" s="66" t="s">
        <v>68</v>
      </c>
      <c r="BC85" s="66" t="s">
        <v>69</v>
      </c>
      <c r="BD85" s="67" t="s">
        <v>70</v>
      </c>
    </row>
    <row r="86" spans="1:76" s="1" customFormat="1" ht="10.9" customHeight="1" x14ac:dyDescent="0.3">
      <c r="B86" s="29"/>
      <c r="AQ86" s="30"/>
      <c r="AS86" s="68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1:76" s="4" customFormat="1" ht="32.450000000000003" customHeight="1" x14ac:dyDescent="0.3">
      <c r="B87" s="59"/>
      <c r="C87" s="69" t="s">
        <v>71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201">
        <f>ROUND(SUM(AG88:AG91),2)</f>
        <v>0</v>
      </c>
      <c r="AH87" s="201"/>
      <c r="AI87" s="201"/>
      <c r="AJ87" s="201"/>
      <c r="AK87" s="201"/>
      <c r="AL87" s="201"/>
      <c r="AM87" s="201"/>
      <c r="AN87" s="202">
        <f>SUM(AN88:AP91)</f>
        <v>0</v>
      </c>
      <c r="AO87" s="202"/>
      <c r="AP87" s="202"/>
      <c r="AQ87" s="61"/>
      <c r="AS87" s="71" t="e">
        <f>ROUND(SUM(AS88:AS91),2)</f>
        <v>#REF!</v>
      </c>
      <c r="AT87" s="72" t="e">
        <f t="shared" ref="AT87:AT91" si="0">ROUND(SUM(AV87:AW87),2)</f>
        <v>#REF!</v>
      </c>
      <c r="AU87" s="73" t="e">
        <f>ROUND(SUM(AU88:AU91),5)</f>
        <v>#REF!</v>
      </c>
      <c r="AV87" s="72" t="e">
        <f>ROUND(AZ87*L31,2)</f>
        <v>#REF!</v>
      </c>
      <c r="AW87" s="72" t="e">
        <f>ROUND(BA87*L32,2)</f>
        <v>#REF!</v>
      </c>
      <c r="AX87" s="72" t="e">
        <f>ROUND(BB87*L31,2)</f>
        <v>#REF!</v>
      </c>
      <c r="AY87" s="72" t="e">
        <f>ROUND(BC87*L32,2)</f>
        <v>#REF!</v>
      </c>
      <c r="AZ87" s="72" t="e">
        <f>ROUND(SUM(AZ88:AZ91),2)</f>
        <v>#REF!</v>
      </c>
      <c r="BA87" s="72" t="e">
        <f>ROUND(SUM(BA88:BA91),2)</f>
        <v>#REF!</v>
      </c>
      <c r="BB87" s="72" t="e">
        <f>ROUND(SUM(BB88:BB91),2)</f>
        <v>#REF!</v>
      </c>
      <c r="BC87" s="72" t="e">
        <f>ROUND(SUM(BC88:BC91),2)</f>
        <v>#REF!</v>
      </c>
      <c r="BD87" s="74" t="e">
        <f>ROUND(SUM(BD88:BD91),2)</f>
        <v>#REF!</v>
      </c>
      <c r="BS87" s="60" t="s">
        <v>72</v>
      </c>
      <c r="BT87" s="60" t="s">
        <v>73</v>
      </c>
      <c r="BU87" s="75" t="s">
        <v>74</v>
      </c>
      <c r="BV87" s="60" t="s">
        <v>75</v>
      </c>
      <c r="BW87" s="60" t="s">
        <v>76</v>
      </c>
      <c r="BX87" s="60" t="s">
        <v>77</v>
      </c>
    </row>
    <row r="88" spans="1:76" s="5" customFormat="1" ht="16.5" customHeight="1" x14ac:dyDescent="0.3">
      <c r="A88" s="76" t="s">
        <v>78</v>
      </c>
      <c r="B88" s="77"/>
      <c r="C88" s="78"/>
      <c r="D88" s="194" t="s">
        <v>79</v>
      </c>
      <c r="E88" s="194"/>
      <c r="F88" s="194"/>
      <c r="G88" s="194"/>
      <c r="H88" s="194"/>
      <c r="I88" s="79"/>
      <c r="J88" s="194" t="s">
        <v>80</v>
      </c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5">
        <f>'01 - Zateplenie obvodovýc...'!M30</f>
        <v>0</v>
      </c>
      <c r="AH88" s="196"/>
      <c r="AI88" s="196"/>
      <c r="AJ88" s="196"/>
      <c r="AK88" s="196"/>
      <c r="AL88" s="196"/>
      <c r="AM88" s="196"/>
      <c r="AN88" s="195">
        <f t="shared" ref="AN88:AN89" si="1">SUM(AG88,AT88)</f>
        <v>0</v>
      </c>
      <c r="AO88" s="196"/>
      <c r="AP88" s="196"/>
      <c r="AQ88" s="80"/>
      <c r="AS88" s="81">
        <f>'01 - Zateplenie obvodovýc...'!M28</f>
        <v>0</v>
      </c>
      <c r="AT88" s="82">
        <f t="shared" si="0"/>
        <v>0</v>
      </c>
      <c r="AU88" s="83">
        <f>'01 - Zateplenie obvodovýc...'!W113</f>
        <v>434.60277490000004</v>
      </c>
      <c r="AV88" s="82">
        <f>'01 - Zateplenie obvodovýc...'!M32</f>
        <v>0</v>
      </c>
      <c r="AW88" s="82">
        <f>'01 - Zateplenie obvodovýc...'!M33</f>
        <v>0</v>
      </c>
      <c r="AX88" s="82">
        <f>'01 - Zateplenie obvodovýc...'!M34</f>
        <v>0</v>
      </c>
      <c r="AY88" s="82">
        <f>'01 - Zateplenie obvodovýc...'!M35</f>
        <v>0</v>
      </c>
      <c r="AZ88" s="82">
        <f>'01 - Zateplenie obvodovýc...'!H32</f>
        <v>0</v>
      </c>
      <c r="BA88" s="82">
        <f>'01 - Zateplenie obvodovýc...'!H33</f>
        <v>0</v>
      </c>
      <c r="BB88" s="82">
        <f>'01 - Zateplenie obvodovýc...'!H34</f>
        <v>0</v>
      </c>
      <c r="BC88" s="82">
        <f>'01 - Zateplenie obvodovýc...'!H35</f>
        <v>0</v>
      </c>
      <c r="BD88" s="84">
        <f>'01 - Zateplenie obvodovýc...'!H36</f>
        <v>0</v>
      </c>
      <c r="BT88" s="85" t="s">
        <v>81</v>
      </c>
      <c r="BV88" s="85" t="s">
        <v>75</v>
      </c>
      <c r="BW88" s="85" t="s">
        <v>82</v>
      </c>
      <c r="BX88" s="85" t="s">
        <v>76</v>
      </c>
    </row>
    <row r="89" spans="1:76" s="5" customFormat="1" ht="16.5" customHeight="1" x14ac:dyDescent="0.3">
      <c r="A89" s="76" t="s">
        <v>78</v>
      </c>
      <c r="B89" s="77"/>
      <c r="C89" s="78"/>
      <c r="D89" s="194" t="s">
        <v>83</v>
      </c>
      <c r="E89" s="194"/>
      <c r="F89" s="194"/>
      <c r="G89" s="194"/>
      <c r="H89" s="194"/>
      <c r="I89" s="79"/>
      <c r="J89" s="194" t="s">
        <v>84</v>
      </c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5">
        <f>'02 - Zateplenie strechy'!M30</f>
        <v>0</v>
      </c>
      <c r="AH89" s="196"/>
      <c r="AI89" s="196"/>
      <c r="AJ89" s="196"/>
      <c r="AK89" s="196"/>
      <c r="AL89" s="196"/>
      <c r="AM89" s="196"/>
      <c r="AN89" s="195">
        <f t="shared" si="1"/>
        <v>0</v>
      </c>
      <c r="AO89" s="196"/>
      <c r="AP89" s="196"/>
      <c r="AQ89" s="80"/>
      <c r="AS89" s="81">
        <f>'02 - Zateplenie strechy'!M28</f>
        <v>0</v>
      </c>
      <c r="AT89" s="82">
        <f t="shared" si="0"/>
        <v>0</v>
      </c>
      <c r="AU89" s="83">
        <f>'02 - Zateplenie strechy'!W119</f>
        <v>270.33766699800003</v>
      </c>
      <c r="AV89" s="82">
        <f>'02 - Zateplenie strechy'!M32</f>
        <v>0</v>
      </c>
      <c r="AW89" s="82">
        <f>'02 - Zateplenie strechy'!M33</f>
        <v>0</v>
      </c>
      <c r="AX89" s="82">
        <f>'02 - Zateplenie strechy'!M34</f>
        <v>0</v>
      </c>
      <c r="AY89" s="82">
        <f>'02 - Zateplenie strechy'!M35</f>
        <v>0</v>
      </c>
      <c r="AZ89" s="82">
        <f>'02 - Zateplenie strechy'!H32</f>
        <v>0</v>
      </c>
      <c r="BA89" s="82">
        <f>'02 - Zateplenie strechy'!H33</f>
        <v>0</v>
      </c>
      <c r="BB89" s="82">
        <f>'02 - Zateplenie strechy'!H34</f>
        <v>0</v>
      </c>
      <c r="BC89" s="82">
        <f>'02 - Zateplenie strechy'!H35</f>
        <v>0</v>
      </c>
      <c r="BD89" s="84">
        <f>'02 - Zateplenie strechy'!H36</f>
        <v>0</v>
      </c>
      <c r="BT89" s="85" t="s">
        <v>81</v>
      </c>
      <c r="BV89" s="85" t="s">
        <v>75</v>
      </c>
      <c r="BW89" s="85" t="s">
        <v>85</v>
      </c>
      <c r="BX89" s="85" t="s">
        <v>76</v>
      </c>
    </row>
    <row r="90" spans="1:76" s="5" customFormat="1" ht="16.5" customHeight="1" x14ac:dyDescent="0.3">
      <c r="A90" s="76" t="s">
        <v>78</v>
      </c>
      <c r="B90" s="77"/>
      <c r="C90" s="78"/>
      <c r="D90" s="194" t="s">
        <v>86</v>
      </c>
      <c r="E90" s="194"/>
      <c r="F90" s="194"/>
      <c r="G90" s="194"/>
      <c r="H90" s="194"/>
      <c r="I90" s="79"/>
      <c r="J90" s="194" t="s">
        <v>87</v>
      </c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5">
        <f>'03 - Výplne otvorov'!M30</f>
        <v>0</v>
      </c>
      <c r="AH90" s="196"/>
      <c r="AI90" s="196"/>
      <c r="AJ90" s="196"/>
      <c r="AK90" s="196"/>
      <c r="AL90" s="196"/>
      <c r="AM90" s="196"/>
      <c r="AN90" s="195">
        <f t="shared" ref="AN90" si="2">SUM(AG90,AT90)</f>
        <v>0</v>
      </c>
      <c r="AO90" s="196"/>
      <c r="AP90" s="196"/>
      <c r="AQ90" s="80"/>
      <c r="AS90" s="81">
        <f>'03 - Výplne otvorov'!M28</f>
        <v>0</v>
      </c>
      <c r="AT90" s="82">
        <f t="shared" si="0"/>
        <v>0</v>
      </c>
      <c r="AU90" s="83">
        <f>'03 - Výplne otvorov'!W118</f>
        <v>331.67217959999994</v>
      </c>
      <c r="AV90" s="82">
        <f>'03 - Výplne otvorov'!M32</f>
        <v>0</v>
      </c>
      <c r="AW90" s="82">
        <f>'03 - Výplne otvorov'!M33</f>
        <v>0</v>
      </c>
      <c r="AX90" s="82">
        <f>'03 - Výplne otvorov'!M34</f>
        <v>0</v>
      </c>
      <c r="AY90" s="82">
        <f>'03 - Výplne otvorov'!M35</f>
        <v>0</v>
      </c>
      <c r="AZ90" s="82">
        <f>'03 - Výplne otvorov'!H32</f>
        <v>0</v>
      </c>
      <c r="BA90" s="82">
        <f>'03 - Výplne otvorov'!H33</f>
        <v>0</v>
      </c>
      <c r="BB90" s="82">
        <f>'03 - Výplne otvorov'!H34</f>
        <v>0</v>
      </c>
      <c r="BC90" s="82">
        <f>'03 - Výplne otvorov'!H35</f>
        <v>0</v>
      </c>
      <c r="BD90" s="84">
        <f>'03 - Výplne otvorov'!H36</f>
        <v>0</v>
      </c>
      <c r="BT90" s="85" t="s">
        <v>81</v>
      </c>
      <c r="BV90" s="85" t="s">
        <v>75</v>
      </c>
      <c r="BW90" s="85" t="s">
        <v>88</v>
      </c>
      <c r="BX90" s="85" t="s">
        <v>76</v>
      </c>
    </row>
    <row r="91" spans="1:76" s="5" customFormat="1" ht="16.5" customHeight="1" x14ac:dyDescent="0.3">
      <c r="A91" s="76" t="s">
        <v>78</v>
      </c>
      <c r="B91" s="77"/>
      <c r="C91" s="78"/>
      <c r="D91" s="198" t="s">
        <v>89</v>
      </c>
      <c r="E91" s="199"/>
      <c r="F91" s="199"/>
      <c r="G91" s="199"/>
      <c r="H91" s="199"/>
      <c r="I91" s="79"/>
      <c r="J91" s="194" t="s">
        <v>90</v>
      </c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5">
        <f>'04 - Ostatné'!M30</f>
        <v>0</v>
      </c>
      <c r="AH91" s="196"/>
      <c r="AI91" s="196"/>
      <c r="AJ91" s="196"/>
      <c r="AK91" s="196"/>
      <c r="AL91" s="196"/>
      <c r="AM91" s="196"/>
      <c r="AN91" s="195">
        <f>AG91*1.2</f>
        <v>0</v>
      </c>
      <c r="AO91" s="196"/>
      <c r="AP91" s="196"/>
      <c r="AQ91" s="80"/>
      <c r="AS91" s="86" t="e">
        <f>#REF!</f>
        <v>#REF!</v>
      </c>
      <c r="AT91" s="87" t="e">
        <f t="shared" si="0"/>
        <v>#REF!</v>
      </c>
      <c r="AU91" s="88" t="e">
        <f>#REF!</f>
        <v>#REF!</v>
      </c>
      <c r="AV91" s="87" t="e">
        <f>#REF!</f>
        <v>#REF!</v>
      </c>
      <c r="AW91" s="87" t="e">
        <f>#REF!</f>
        <v>#REF!</v>
      </c>
      <c r="AX91" s="87" t="e">
        <f>#REF!</f>
        <v>#REF!</v>
      </c>
      <c r="AY91" s="87" t="e">
        <f>#REF!</f>
        <v>#REF!</v>
      </c>
      <c r="AZ91" s="87" t="e">
        <f>#REF!</f>
        <v>#REF!</v>
      </c>
      <c r="BA91" s="87" t="e">
        <f>#REF!</f>
        <v>#REF!</v>
      </c>
      <c r="BB91" s="87" t="e">
        <f>#REF!</f>
        <v>#REF!</v>
      </c>
      <c r="BC91" s="87" t="e">
        <f>#REF!</f>
        <v>#REF!</v>
      </c>
      <c r="BD91" s="89" t="e">
        <f>#REF!</f>
        <v>#REF!</v>
      </c>
      <c r="BT91" s="85" t="s">
        <v>81</v>
      </c>
      <c r="BV91" s="85" t="s">
        <v>75</v>
      </c>
      <c r="BW91" s="85" t="s">
        <v>91</v>
      </c>
      <c r="BX91" s="85" t="s">
        <v>76</v>
      </c>
    </row>
    <row r="92" spans="1:76" x14ac:dyDescent="0.3">
      <c r="B92" s="21"/>
      <c r="AQ92" s="22"/>
    </row>
    <row r="93" spans="1:76" s="1" customFormat="1" ht="30" customHeight="1" x14ac:dyDescent="0.3">
      <c r="B93" s="29"/>
      <c r="C93" s="69" t="s">
        <v>92</v>
      </c>
      <c r="AG93" s="202">
        <v>0</v>
      </c>
      <c r="AH93" s="202"/>
      <c r="AI93" s="202"/>
      <c r="AJ93" s="202"/>
      <c r="AK93" s="202"/>
      <c r="AL93" s="202"/>
      <c r="AM93" s="202"/>
      <c r="AN93" s="202">
        <v>0</v>
      </c>
      <c r="AO93" s="202"/>
      <c r="AP93" s="202"/>
      <c r="AQ93" s="30"/>
      <c r="AS93" s="65" t="s">
        <v>93</v>
      </c>
      <c r="AT93" s="66" t="s">
        <v>94</v>
      </c>
      <c r="AU93" s="66" t="s">
        <v>37</v>
      </c>
      <c r="AV93" s="67" t="s">
        <v>60</v>
      </c>
    </row>
    <row r="94" spans="1:76" s="1" customFormat="1" ht="10.9" customHeight="1" x14ac:dyDescent="0.3">
      <c r="B94" s="29"/>
      <c r="AQ94" s="30"/>
      <c r="AS94" s="90"/>
      <c r="AT94" s="48"/>
      <c r="AU94" s="48"/>
      <c r="AV94" s="50"/>
    </row>
    <row r="95" spans="1:76" s="1" customFormat="1" ht="30" customHeight="1" x14ac:dyDescent="0.3">
      <c r="B95" s="29"/>
      <c r="C95" s="91" t="s">
        <v>95</v>
      </c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197">
        <f>ROUND(AG87+AG93,2)</f>
        <v>0</v>
      </c>
      <c r="AH95" s="197"/>
      <c r="AI95" s="197"/>
      <c r="AJ95" s="197"/>
      <c r="AK95" s="197"/>
      <c r="AL95" s="197"/>
      <c r="AM95" s="197"/>
      <c r="AN95" s="197">
        <f>AN87+AN93</f>
        <v>0</v>
      </c>
      <c r="AO95" s="197"/>
      <c r="AP95" s="197"/>
      <c r="AQ95" s="30"/>
    </row>
    <row r="96" spans="1:76" s="1" customFormat="1" ht="6.95" customHeight="1" x14ac:dyDescent="0.3"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3"/>
    </row>
  </sheetData>
  <mergeCells count="58">
    <mergeCell ref="AR2:BE2"/>
    <mergeCell ref="AG87:AM87"/>
    <mergeCell ref="AN87:AP87"/>
    <mergeCell ref="AG93:AM93"/>
    <mergeCell ref="AN93:AP93"/>
    <mergeCell ref="AN88:AP88"/>
    <mergeCell ref="AG88:AM88"/>
    <mergeCell ref="AS82:AT84"/>
    <mergeCell ref="AM83:AP83"/>
    <mergeCell ref="AK26:AO26"/>
    <mergeCell ref="AK27:AO27"/>
    <mergeCell ref="AK29:AO29"/>
    <mergeCell ref="AG95:AM95"/>
    <mergeCell ref="AN95:AP95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AM80:AN80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8" location="'01 - Zateplenie obvodovýc...'!C2" display="/" xr:uid="{00000000-0004-0000-0000-000002000000}"/>
    <hyperlink ref="A89" location="'02 - Zateplenie strechy'!C2" display="/" xr:uid="{00000000-0004-0000-0000-000003000000}"/>
    <hyperlink ref="A90" location="'03 - Výplne otvorov'!C2" display="/" xr:uid="{00000000-0004-0000-0000-000004000000}"/>
    <hyperlink ref="A91" location="'04 - Ostatné'!C2" display="/" xr:uid="{00000000-0004-0000-0000-000005000000}"/>
  </hyperlinks>
  <pageMargins left="0.59055118110236227" right="0.59055118110236227" top="0.51181102362204722" bottom="0.47244094488188981" header="0" footer="0"/>
  <pageSetup paperSize="9" scale="95" fitToHeight="100" orientation="portrait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33"/>
  <sheetViews>
    <sheetView showGridLines="0" workbookViewId="0">
      <pane ySplit="1" topLeftCell="A2" activePane="bottomLeft" state="frozen"/>
      <selection pane="bottomLeft" activeCell="C2" sqref="C2:Q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4"/>
      <c r="B1" s="11"/>
      <c r="C1" s="11"/>
      <c r="D1" s="12" t="s">
        <v>1</v>
      </c>
      <c r="E1" s="11"/>
      <c r="F1" s="13" t="s">
        <v>96</v>
      </c>
      <c r="G1" s="13"/>
      <c r="H1" s="230" t="s">
        <v>97</v>
      </c>
      <c r="I1" s="230"/>
      <c r="J1" s="230"/>
      <c r="K1" s="230"/>
      <c r="L1" s="13" t="s">
        <v>98</v>
      </c>
      <c r="M1" s="11"/>
      <c r="N1" s="11"/>
      <c r="O1" s="12" t="s">
        <v>99</v>
      </c>
      <c r="P1" s="11"/>
      <c r="Q1" s="11"/>
      <c r="R1" s="11"/>
      <c r="S1" s="13" t="s">
        <v>100</v>
      </c>
      <c r="T1" s="13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174" t="s">
        <v>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S2" s="200" t="s">
        <v>8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7" t="s">
        <v>82</v>
      </c>
    </row>
    <row r="3" spans="1:66" ht="6.95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73</v>
      </c>
    </row>
    <row r="4" spans="1:66" ht="36.950000000000003" customHeight="1" x14ac:dyDescent="0.3">
      <c r="B4" s="21"/>
      <c r="C4" s="176" t="s">
        <v>101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22"/>
      <c r="T4" s="16" t="s">
        <v>12</v>
      </c>
      <c r="AT4" s="17" t="s">
        <v>6</v>
      </c>
    </row>
    <row r="5" spans="1:66" ht="6.95" customHeight="1" x14ac:dyDescent="0.3">
      <c r="B5" s="21"/>
      <c r="R5" s="22"/>
    </row>
    <row r="6" spans="1:66" ht="25.35" customHeight="1" x14ac:dyDescent="0.3">
      <c r="B6" s="21"/>
      <c r="D6" s="26" t="s">
        <v>16</v>
      </c>
      <c r="F6" s="210" t="str">
        <f>'Rekapitulácia stavby'!K6</f>
        <v>Zníženie energetickej náročnosti spoločnosti Kovomont-PO, Výrobná hala č.4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R6" s="22"/>
    </row>
    <row r="7" spans="1:66" s="1" customFormat="1" ht="32.85" customHeight="1" x14ac:dyDescent="0.3">
      <c r="B7" s="29"/>
      <c r="D7" s="25" t="s">
        <v>102</v>
      </c>
      <c r="F7" s="180" t="s">
        <v>103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R7" s="30"/>
    </row>
    <row r="8" spans="1:66" s="1" customFormat="1" ht="14.45" customHeight="1" x14ac:dyDescent="0.3">
      <c r="B8" s="29"/>
      <c r="D8" s="26" t="s">
        <v>18</v>
      </c>
      <c r="F8" s="24" t="s">
        <v>5</v>
      </c>
      <c r="M8" s="26" t="s">
        <v>19</v>
      </c>
      <c r="O8" s="24" t="s">
        <v>5</v>
      </c>
      <c r="R8" s="30"/>
    </row>
    <row r="9" spans="1:66" s="1" customFormat="1" ht="14.45" customHeight="1" x14ac:dyDescent="0.3">
      <c r="B9" s="29"/>
      <c r="D9" s="26" t="s">
        <v>20</v>
      </c>
      <c r="F9" s="24" t="s">
        <v>21</v>
      </c>
      <c r="M9" s="26" t="s">
        <v>22</v>
      </c>
      <c r="O9" s="213">
        <f>'Rekapitulácia stavby'!AN8</f>
        <v>43896</v>
      </c>
      <c r="P9" s="213"/>
      <c r="R9" s="30"/>
    </row>
    <row r="10" spans="1:66" s="1" customFormat="1" ht="10.9" customHeight="1" x14ac:dyDescent="0.3">
      <c r="B10" s="29"/>
      <c r="R10" s="30"/>
    </row>
    <row r="11" spans="1:66" s="1" customFormat="1" ht="14.45" customHeight="1" x14ac:dyDescent="0.3">
      <c r="B11" s="29"/>
      <c r="D11" s="26" t="s">
        <v>23</v>
      </c>
      <c r="M11" s="26" t="s">
        <v>24</v>
      </c>
      <c r="O11" s="178" t="s">
        <v>5</v>
      </c>
      <c r="P11" s="178"/>
      <c r="R11" s="30"/>
    </row>
    <row r="12" spans="1:66" s="1" customFormat="1" ht="18" customHeight="1" x14ac:dyDescent="0.3">
      <c r="B12" s="29"/>
      <c r="E12" s="24" t="s">
        <v>25</v>
      </c>
      <c r="M12" s="26" t="s">
        <v>26</v>
      </c>
      <c r="O12" s="178" t="s">
        <v>5</v>
      </c>
      <c r="P12" s="178"/>
      <c r="R12" s="30"/>
    </row>
    <row r="13" spans="1:66" s="1" customFormat="1" ht="6.95" customHeight="1" x14ac:dyDescent="0.3">
      <c r="B13" s="29"/>
      <c r="R13" s="30"/>
    </row>
    <row r="14" spans="1:66" s="1" customFormat="1" ht="14.45" customHeight="1" x14ac:dyDescent="0.3">
      <c r="B14" s="29"/>
      <c r="D14" s="26" t="s">
        <v>27</v>
      </c>
      <c r="M14" s="26" t="s">
        <v>24</v>
      </c>
      <c r="O14" s="178" t="str">
        <f>IF('Rekapitulácia stavby'!AN13="","",'Rekapitulácia stavby'!AN13)</f>
        <v/>
      </c>
      <c r="P14" s="178"/>
      <c r="R14" s="30"/>
    </row>
    <row r="15" spans="1:66" s="1" customFormat="1" ht="18" customHeight="1" x14ac:dyDescent="0.3">
      <c r="B15" s="29"/>
      <c r="E15" s="24" t="str">
        <f>IF('Rekapitulácia stavby'!E14="","",'Rekapitulácia stavby'!E14)</f>
        <v xml:space="preserve"> </v>
      </c>
      <c r="M15" s="26" t="s">
        <v>26</v>
      </c>
      <c r="O15" s="178" t="str">
        <f>IF('Rekapitulácia stavby'!AN14="","",'Rekapitulácia stavby'!AN14)</f>
        <v/>
      </c>
      <c r="P15" s="178"/>
      <c r="R15" s="30"/>
    </row>
    <row r="16" spans="1:66" s="1" customFormat="1" ht="6.95" customHeight="1" x14ac:dyDescent="0.3">
      <c r="B16" s="29"/>
      <c r="R16" s="30"/>
    </row>
    <row r="17" spans="2:18" s="1" customFormat="1" ht="14.45" customHeight="1" x14ac:dyDescent="0.3">
      <c r="B17" s="29"/>
      <c r="D17" s="26" t="s">
        <v>29</v>
      </c>
      <c r="M17" s="26" t="s">
        <v>24</v>
      </c>
      <c r="O17" s="178" t="s">
        <v>5</v>
      </c>
      <c r="P17" s="178"/>
      <c r="R17" s="30"/>
    </row>
    <row r="18" spans="2:18" s="1" customFormat="1" ht="18" customHeight="1" x14ac:dyDescent="0.3">
      <c r="B18" s="29"/>
      <c r="E18" s="24" t="s">
        <v>30</v>
      </c>
      <c r="M18" s="26" t="s">
        <v>26</v>
      </c>
      <c r="O18" s="178" t="s">
        <v>5</v>
      </c>
      <c r="P18" s="178"/>
      <c r="R18" s="30"/>
    </row>
    <row r="19" spans="2:18" s="1" customFormat="1" ht="6.95" customHeight="1" x14ac:dyDescent="0.3">
      <c r="B19" s="29"/>
      <c r="R19" s="30"/>
    </row>
    <row r="20" spans="2:18" s="1" customFormat="1" ht="14.45" customHeight="1" x14ac:dyDescent="0.3">
      <c r="B20" s="29"/>
      <c r="D20" s="26" t="s">
        <v>32</v>
      </c>
      <c r="M20" s="26" t="s">
        <v>24</v>
      </c>
      <c r="O20" s="178" t="str">
        <f>IF('Rekapitulácia stavby'!AN19="","",'Rekapitulácia stavby'!AN19)</f>
        <v/>
      </c>
      <c r="P20" s="178"/>
      <c r="R20" s="30"/>
    </row>
    <row r="21" spans="2:18" s="1" customFormat="1" ht="18" customHeight="1" x14ac:dyDescent="0.3">
      <c r="B21" s="29"/>
      <c r="E21" s="24" t="str">
        <f>IF('Rekapitulácia stavby'!E20="","",'Rekapitulácia stavby'!E20)</f>
        <v xml:space="preserve"> </v>
      </c>
      <c r="M21" s="26" t="s">
        <v>26</v>
      </c>
      <c r="O21" s="178" t="str">
        <f>IF('Rekapitulácia stavby'!AN20="","",'Rekapitulácia stavby'!AN20)</f>
        <v/>
      </c>
      <c r="P21" s="178"/>
      <c r="R21" s="30"/>
    </row>
    <row r="22" spans="2:18" s="1" customFormat="1" ht="6.95" customHeight="1" x14ac:dyDescent="0.3">
      <c r="B22" s="29"/>
      <c r="R22" s="30"/>
    </row>
    <row r="23" spans="2:18" s="1" customFormat="1" ht="14.45" customHeight="1" x14ac:dyDescent="0.3">
      <c r="B23" s="29"/>
      <c r="D23" s="26" t="s">
        <v>33</v>
      </c>
      <c r="R23" s="30"/>
    </row>
    <row r="24" spans="2:18" s="1" customFormat="1" ht="16.5" customHeight="1" x14ac:dyDescent="0.3">
      <c r="B24" s="29"/>
      <c r="E24" s="181" t="s">
        <v>5</v>
      </c>
      <c r="F24" s="181"/>
      <c r="G24" s="181"/>
      <c r="H24" s="181"/>
      <c r="I24" s="181"/>
      <c r="J24" s="181"/>
      <c r="K24" s="181"/>
      <c r="L24" s="181"/>
      <c r="R24" s="30"/>
    </row>
    <row r="25" spans="2:18" s="1" customFormat="1" ht="6.95" customHeight="1" x14ac:dyDescent="0.3">
      <c r="B25" s="29"/>
      <c r="R25" s="30"/>
    </row>
    <row r="26" spans="2:18" s="1" customFormat="1" ht="6.95" customHeight="1" x14ac:dyDescent="0.3">
      <c r="B26" s="2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30"/>
    </row>
    <row r="27" spans="2:18" s="1" customFormat="1" ht="14.45" customHeight="1" x14ac:dyDescent="0.3">
      <c r="B27" s="29"/>
      <c r="D27" s="93" t="s">
        <v>104</v>
      </c>
      <c r="M27" s="207">
        <f>N88</f>
        <v>0</v>
      </c>
      <c r="N27" s="207"/>
      <c r="O27" s="207"/>
      <c r="P27" s="207"/>
      <c r="R27" s="30"/>
    </row>
    <row r="28" spans="2:18" s="1" customFormat="1" ht="14.45" customHeight="1" x14ac:dyDescent="0.3">
      <c r="B28" s="29"/>
      <c r="D28" s="28" t="s">
        <v>105</v>
      </c>
      <c r="M28" s="207">
        <f>N94</f>
        <v>0</v>
      </c>
      <c r="N28" s="207"/>
      <c r="O28" s="207"/>
      <c r="P28" s="207"/>
      <c r="R28" s="30"/>
    </row>
    <row r="29" spans="2:18" s="1" customFormat="1" ht="6.95" customHeight="1" x14ac:dyDescent="0.3">
      <c r="B29" s="29"/>
      <c r="R29" s="30"/>
    </row>
    <row r="30" spans="2:18" s="1" customFormat="1" ht="25.35" customHeight="1" x14ac:dyDescent="0.3">
      <c r="B30" s="29"/>
      <c r="D30" s="94" t="s">
        <v>36</v>
      </c>
      <c r="M30" s="214">
        <f>ROUND(M27+M28,2)</f>
        <v>0</v>
      </c>
      <c r="N30" s="212"/>
      <c r="O30" s="212"/>
      <c r="P30" s="212"/>
      <c r="R30" s="30"/>
    </row>
    <row r="31" spans="2:18" s="1" customFormat="1" ht="6.95" customHeight="1" x14ac:dyDescent="0.3">
      <c r="B31" s="2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R31" s="30"/>
    </row>
    <row r="32" spans="2:18" s="1" customFormat="1" ht="14.45" customHeight="1" x14ac:dyDescent="0.3">
      <c r="B32" s="29"/>
      <c r="D32" s="34" t="s">
        <v>37</v>
      </c>
      <c r="E32" s="34" t="s">
        <v>38</v>
      </c>
      <c r="F32" s="35">
        <v>0.2</v>
      </c>
      <c r="G32" s="95" t="s">
        <v>39</v>
      </c>
      <c r="H32" s="215">
        <f>ROUND((SUM(BE94:BE95)+SUM(BE113:BE132)), 2)</f>
        <v>0</v>
      </c>
      <c r="I32" s="212"/>
      <c r="J32" s="212"/>
      <c r="M32" s="215">
        <f>ROUND(ROUND((SUM(BE94:BE95)+SUM(BE113:BE132)), 2)*F32, 2)</f>
        <v>0</v>
      </c>
      <c r="N32" s="212"/>
      <c r="O32" s="212"/>
      <c r="P32" s="212"/>
      <c r="R32" s="30"/>
    </row>
    <row r="33" spans="2:18" s="1" customFormat="1" ht="14.45" customHeight="1" x14ac:dyDescent="0.3">
      <c r="B33" s="29"/>
      <c r="E33" s="34" t="s">
        <v>40</v>
      </c>
      <c r="F33" s="35">
        <v>0.2</v>
      </c>
      <c r="G33" s="95" t="s">
        <v>39</v>
      </c>
      <c r="H33" s="215">
        <f>ROUND((SUM(BF94:BF95)+SUM(BF113:BF132)), 2)</f>
        <v>0</v>
      </c>
      <c r="I33" s="212"/>
      <c r="J33" s="212"/>
      <c r="M33" s="215">
        <f>ROUND(ROUND((SUM(BF94:BF95)+SUM(BF113:BF132)), 2)*F33, 2)</f>
        <v>0</v>
      </c>
      <c r="N33" s="212"/>
      <c r="O33" s="212"/>
      <c r="P33" s="212"/>
      <c r="R33" s="30"/>
    </row>
    <row r="34" spans="2:18" s="1" customFormat="1" ht="14.45" hidden="1" customHeight="1" x14ac:dyDescent="0.3">
      <c r="B34" s="29"/>
      <c r="E34" s="34" t="s">
        <v>41</v>
      </c>
      <c r="F34" s="35">
        <v>0.2</v>
      </c>
      <c r="G34" s="95" t="s">
        <v>39</v>
      </c>
      <c r="H34" s="215">
        <f>ROUND((SUM(BG94:BG95)+SUM(BG113:BG132)), 2)</f>
        <v>0</v>
      </c>
      <c r="I34" s="212"/>
      <c r="J34" s="212"/>
      <c r="M34" s="215">
        <v>0</v>
      </c>
      <c r="N34" s="212"/>
      <c r="O34" s="212"/>
      <c r="P34" s="212"/>
      <c r="R34" s="30"/>
    </row>
    <row r="35" spans="2:18" s="1" customFormat="1" ht="14.45" hidden="1" customHeight="1" x14ac:dyDescent="0.3">
      <c r="B35" s="29"/>
      <c r="E35" s="34" t="s">
        <v>42</v>
      </c>
      <c r="F35" s="35">
        <v>0.2</v>
      </c>
      <c r="G35" s="95" t="s">
        <v>39</v>
      </c>
      <c r="H35" s="215">
        <f>ROUND((SUM(BH94:BH95)+SUM(BH113:BH132)), 2)</f>
        <v>0</v>
      </c>
      <c r="I35" s="212"/>
      <c r="J35" s="212"/>
      <c r="M35" s="215">
        <v>0</v>
      </c>
      <c r="N35" s="212"/>
      <c r="O35" s="212"/>
      <c r="P35" s="212"/>
      <c r="R35" s="30"/>
    </row>
    <row r="36" spans="2:18" s="1" customFormat="1" ht="14.45" hidden="1" customHeight="1" x14ac:dyDescent="0.3">
      <c r="B36" s="29"/>
      <c r="E36" s="34" t="s">
        <v>43</v>
      </c>
      <c r="F36" s="35">
        <v>0</v>
      </c>
      <c r="G36" s="95" t="s">
        <v>39</v>
      </c>
      <c r="H36" s="215">
        <f>ROUND((SUM(BI94:BI95)+SUM(BI113:BI132)), 2)</f>
        <v>0</v>
      </c>
      <c r="I36" s="212"/>
      <c r="J36" s="212"/>
      <c r="M36" s="215">
        <v>0</v>
      </c>
      <c r="N36" s="212"/>
      <c r="O36" s="212"/>
      <c r="P36" s="212"/>
      <c r="R36" s="30"/>
    </row>
    <row r="37" spans="2:18" s="1" customFormat="1" ht="6.95" customHeight="1" x14ac:dyDescent="0.3">
      <c r="B37" s="29"/>
      <c r="R37" s="30"/>
    </row>
    <row r="38" spans="2:18" s="1" customFormat="1" ht="25.35" customHeight="1" x14ac:dyDescent="0.3">
      <c r="B38" s="29"/>
      <c r="C38" s="92"/>
      <c r="D38" s="96" t="s">
        <v>44</v>
      </c>
      <c r="E38" s="64"/>
      <c r="F38" s="64"/>
      <c r="G38" s="97" t="s">
        <v>45</v>
      </c>
      <c r="H38" s="98" t="s">
        <v>46</v>
      </c>
      <c r="I38" s="64"/>
      <c r="J38" s="64"/>
      <c r="K38" s="64"/>
      <c r="L38" s="216">
        <f>SUM(M30:M36)</f>
        <v>0</v>
      </c>
      <c r="M38" s="216"/>
      <c r="N38" s="216"/>
      <c r="O38" s="216"/>
      <c r="P38" s="217"/>
      <c r="Q38" s="92"/>
      <c r="R38" s="30"/>
    </row>
    <row r="39" spans="2:18" s="1" customFormat="1" ht="14.45" customHeight="1" x14ac:dyDescent="0.3">
      <c r="B39" s="29"/>
      <c r="R39" s="30"/>
    </row>
    <row r="40" spans="2:18" s="1" customFormat="1" ht="14.45" customHeight="1" x14ac:dyDescent="0.3">
      <c r="B40" s="29"/>
      <c r="R40" s="30"/>
    </row>
    <row r="41" spans="2:18" x14ac:dyDescent="0.3">
      <c r="B41" s="21"/>
      <c r="R41" s="22"/>
    </row>
    <row r="42" spans="2:18" x14ac:dyDescent="0.3">
      <c r="B42" s="21"/>
      <c r="R42" s="22"/>
    </row>
    <row r="43" spans="2:18" x14ac:dyDescent="0.3">
      <c r="B43" s="21"/>
      <c r="R43" s="22"/>
    </row>
    <row r="44" spans="2:18" x14ac:dyDescent="0.3">
      <c r="B44" s="21"/>
      <c r="R44" s="22"/>
    </row>
    <row r="45" spans="2:18" x14ac:dyDescent="0.3">
      <c r="B45" s="21"/>
      <c r="R45" s="22"/>
    </row>
    <row r="46" spans="2:18" x14ac:dyDescent="0.3">
      <c r="B46" s="21"/>
      <c r="R46" s="22"/>
    </row>
    <row r="47" spans="2:18" x14ac:dyDescent="0.3">
      <c r="B47" s="21"/>
      <c r="R47" s="22"/>
    </row>
    <row r="48" spans="2:18" x14ac:dyDescent="0.3">
      <c r="B48" s="21"/>
      <c r="R48" s="22"/>
    </row>
    <row r="49" spans="2:18" x14ac:dyDescent="0.3">
      <c r="B49" s="21"/>
      <c r="R49" s="22"/>
    </row>
    <row r="50" spans="2:18" s="1" customFormat="1" ht="15" x14ac:dyDescent="0.3">
      <c r="B50" s="29"/>
      <c r="D50" s="42" t="s">
        <v>47</v>
      </c>
      <c r="E50" s="43"/>
      <c r="F50" s="43"/>
      <c r="G50" s="43"/>
      <c r="H50" s="44"/>
      <c r="J50" s="42" t="s">
        <v>48</v>
      </c>
      <c r="K50" s="43"/>
      <c r="L50" s="43"/>
      <c r="M50" s="43"/>
      <c r="N50" s="43"/>
      <c r="O50" s="43"/>
      <c r="P50" s="44"/>
      <c r="R50" s="30"/>
    </row>
    <row r="51" spans="2:18" x14ac:dyDescent="0.3">
      <c r="B51" s="21"/>
      <c r="D51" s="45"/>
      <c r="H51" s="46"/>
      <c r="J51" s="45"/>
      <c r="P51" s="46"/>
      <c r="R51" s="22"/>
    </row>
    <row r="52" spans="2:18" x14ac:dyDescent="0.3">
      <c r="B52" s="21"/>
      <c r="D52" s="45"/>
      <c r="H52" s="46"/>
      <c r="J52" s="45"/>
      <c r="P52" s="46"/>
      <c r="R52" s="22"/>
    </row>
    <row r="53" spans="2:18" x14ac:dyDescent="0.3">
      <c r="B53" s="21"/>
      <c r="D53" s="45"/>
      <c r="H53" s="46"/>
      <c r="J53" s="45"/>
      <c r="P53" s="46"/>
      <c r="R53" s="22"/>
    </row>
    <row r="54" spans="2:18" x14ac:dyDescent="0.3">
      <c r="B54" s="21"/>
      <c r="D54" s="45"/>
      <c r="H54" s="46"/>
      <c r="J54" s="45"/>
      <c r="P54" s="46"/>
      <c r="R54" s="22"/>
    </row>
    <row r="55" spans="2:18" x14ac:dyDescent="0.3">
      <c r="B55" s="21"/>
      <c r="D55" s="45"/>
      <c r="H55" s="46"/>
      <c r="J55" s="45"/>
      <c r="P55" s="46"/>
      <c r="R55" s="22"/>
    </row>
    <row r="56" spans="2:18" x14ac:dyDescent="0.3">
      <c r="B56" s="21"/>
      <c r="D56" s="45"/>
      <c r="H56" s="46"/>
      <c r="J56" s="45"/>
      <c r="P56" s="46"/>
      <c r="R56" s="22"/>
    </row>
    <row r="57" spans="2:18" x14ac:dyDescent="0.3">
      <c r="B57" s="21"/>
      <c r="D57" s="45"/>
      <c r="H57" s="46"/>
      <c r="J57" s="45"/>
      <c r="P57" s="46"/>
      <c r="R57" s="22"/>
    </row>
    <row r="58" spans="2:18" x14ac:dyDescent="0.3">
      <c r="B58" s="21"/>
      <c r="D58" s="45"/>
      <c r="H58" s="46"/>
      <c r="J58" s="45"/>
      <c r="P58" s="46"/>
      <c r="R58" s="22"/>
    </row>
    <row r="59" spans="2:18" s="1" customFormat="1" ht="15" x14ac:dyDescent="0.3">
      <c r="B59" s="29"/>
      <c r="D59" s="47" t="s">
        <v>49</v>
      </c>
      <c r="E59" s="48"/>
      <c r="F59" s="48"/>
      <c r="G59" s="49" t="s">
        <v>50</v>
      </c>
      <c r="H59" s="50"/>
      <c r="J59" s="47" t="s">
        <v>49</v>
      </c>
      <c r="K59" s="48"/>
      <c r="L59" s="48"/>
      <c r="M59" s="48"/>
      <c r="N59" s="49" t="s">
        <v>50</v>
      </c>
      <c r="O59" s="48"/>
      <c r="P59" s="50"/>
      <c r="R59" s="30"/>
    </row>
    <row r="60" spans="2:18" x14ac:dyDescent="0.3">
      <c r="B60" s="21"/>
      <c r="R60" s="22"/>
    </row>
    <row r="61" spans="2:18" s="1" customFormat="1" ht="15" x14ac:dyDescent="0.3">
      <c r="B61" s="29"/>
      <c r="D61" s="42" t="s">
        <v>51</v>
      </c>
      <c r="E61" s="43"/>
      <c r="F61" s="43"/>
      <c r="G61" s="43"/>
      <c r="H61" s="44"/>
      <c r="J61" s="42" t="s">
        <v>52</v>
      </c>
      <c r="K61" s="43"/>
      <c r="L61" s="43"/>
      <c r="M61" s="43"/>
      <c r="N61" s="43"/>
      <c r="O61" s="43"/>
      <c r="P61" s="44"/>
      <c r="R61" s="30"/>
    </row>
    <row r="62" spans="2:18" x14ac:dyDescent="0.3">
      <c r="B62" s="21"/>
      <c r="D62" s="45"/>
      <c r="H62" s="46"/>
      <c r="J62" s="45"/>
      <c r="P62" s="46"/>
      <c r="R62" s="22"/>
    </row>
    <row r="63" spans="2:18" x14ac:dyDescent="0.3">
      <c r="B63" s="21"/>
      <c r="D63" s="45"/>
      <c r="H63" s="46"/>
      <c r="J63" s="45"/>
      <c r="P63" s="46"/>
      <c r="R63" s="22"/>
    </row>
    <row r="64" spans="2:18" x14ac:dyDescent="0.3">
      <c r="B64" s="21"/>
      <c r="D64" s="45"/>
      <c r="H64" s="46"/>
      <c r="J64" s="45"/>
      <c r="P64" s="46"/>
      <c r="R64" s="22"/>
    </row>
    <row r="65" spans="2:18" x14ac:dyDescent="0.3">
      <c r="B65" s="21"/>
      <c r="D65" s="45"/>
      <c r="H65" s="46"/>
      <c r="J65" s="45"/>
      <c r="P65" s="46"/>
      <c r="R65" s="22"/>
    </row>
    <row r="66" spans="2:18" x14ac:dyDescent="0.3">
      <c r="B66" s="21"/>
      <c r="D66" s="45"/>
      <c r="H66" s="46"/>
      <c r="J66" s="45"/>
      <c r="P66" s="46"/>
      <c r="R66" s="22"/>
    </row>
    <row r="67" spans="2:18" x14ac:dyDescent="0.3">
      <c r="B67" s="21"/>
      <c r="D67" s="45"/>
      <c r="H67" s="46"/>
      <c r="J67" s="45"/>
      <c r="P67" s="46"/>
      <c r="R67" s="22"/>
    </row>
    <row r="68" spans="2:18" x14ac:dyDescent="0.3">
      <c r="B68" s="21"/>
      <c r="D68" s="45"/>
      <c r="H68" s="46"/>
      <c r="J68" s="45"/>
      <c r="P68" s="46"/>
      <c r="R68" s="22"/>
    </row>
    <row r="69" spans="2:18" x14ac:dyDescent="0.3">
      <c r="B69" s="21"/>
      <c r="D69" s="45"/>
      <c r="H69" s="46"/>
      <c r="J69" s="45"/>
      <c r="P69" s="46"/>
      <c r="R69" s="22"/>
    </row>
    <row r="70" spans="2:18" s="1" customFormat="1" ht="15" x14ac:dyDescent="0.3">
      <c r="B70" s="29"/>
      <c r="D70" s="47" t="s">
        <v>49</v>
      </c>
      <c r="E70" s="48"/>
      <c r="F70" s="48"/>
      <c r="G70" s="49" t="s">
        <v>50</v>
      </c>
      <c r="H70" s="50"/>
      <c r="J70" s="47" t="s">
        <v>49</v>
      </c>
      <c r="K70" s="48"/>
      <c r="L70" s="48"/>
      <c r="M70" s="48"/>
      <c r="N70" s="49" t="s">
        <v>50</v>
      </c>
      <c r="O70" s="48"/>
      <c r="P70" s="50"/>
      <c r="R70" s="30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9"/>
      <c r="C76" s="176" t="s">
        <v>106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30"/>
    </row>
    <row r="77" spans="2:18" s="1" customFormat="1" ht="6.95" customHeight="1" x14ac:dyDescent="0.3">
      <c r="B77" s="29"/>
      <c r="R77" s="30"/>
    </row>
    <row r="78" spans="2:18" s="1" customFormat="1" ht="30" customHeight="1" x14ac:dyDescent="0.3">
      <c r="B78" s="29"/>
      <c r="C78" s="26" t="s">
        <v>16</v>
      </c>
      <c r="F78" s="210" t="str">
        <f>F6</f>
        <v>Zníženie energetickej náročnosti spoločnosti Kovomont-PO, Výrobná hala č.4</v>
      </c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R78" s="30"/>
    </row>
    <row r="79" spans="2:18" s="1" customFormat="1" ht="36.950000000000003" customHeight="1" x14ac:dyDescent="0.3">
      <c r="B79" s="29"/>
      <c r="C79" s="60" t="s">
        <v>102</v>
      </c>
      <c r="F79" s="190" t="str">
        <f>F7</f>
        <v>01 - Zateplenie obvodových stien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R79" s="30"/>
    </row>
    <row r="80" spans="2:18" s="1" customFormat="1" ht="6.95" customHeight="1" x14ac:dyDescent="0.3">
      <c r="B80" s="29"/>
      <c r="R80" s="30"/>
    </row>
    <row r="81" spans="2:47" s="1" customFormat="1" ht="18" customHeight="1" x14ac:dyDescent="0.3">
      <c r="B81" s="29"/>
      <c r="C81" s="26" t="s">
        <v>20</v>
      </c>
      <c r="F81" s="24" t="str">
        <f>F9</f>
        <v>Prešov</v>
      </c>
      <c r="K81" s="26" t="s">
        <v>22</v>
      </c>
      <c r="M81" s="213">
        <f>IF(O9="","",O9)</f>
        <v>43896</v>
      </c>
      <c r="N81" s="213"/>
      <c r="O81" s="213"/>
      <c r="P81" s="213"/>
      <c r="R81" s="30"/>
    </row>
    <row r="82" spans="2:47" s="1" customFormat="1" ht="6.95" customHeight="1" x14ac:dyDescent="0.3">
      <c r="B82" s="29"/>
      <c r="R82" s="30"/>
    </row>
    <row r="83" spans="2:47" s="1" customFormat="1" ht="15" x14ac:dyDescent="0.3">
      <c r="B83" s="29"/>
      <c r="C83" s="26" t="s">
        <v>23</v>
      </c>
      <c r="F83" s="24" t="str">
        <f>E12</f>
        <v>Kovomont - PO s.r.o., Prešov</v>
      </c>
      <c r="K83" s="26" t="s">
        <v>29</v>
      </c>
      <c r="M83" s="178" t="str">
        <f>E18</f>
        <v>ing. M. Kovaľ, Prešov</v>
      </c>
      <c r="N83" s="178"/>
      <c r="O83" s="178"/>
      <c r="P83" s="178"/>
      <c r="Q83" s="178"/>
      <c r="R83" s="30"/>
    </row>
    <row r="84" spans="2:47" s="1" customFormat="1" ht="14.45" customHeight="1" x14ac:dyDescent="0.3">
      <c r="B84" s="29"/>
      <c r="C84" s="26" t="s">
        <v>27</v>
      </c>
      <c r="F84" s="24" t="str">
        <f>IF(E15="","",E15)</f>
        <v xml:space="preserve"> </v>
      </c>
      <c r="K84" s="26" t="s">
        <v>32</v>
      </c>
      <c r="M84" s="178" t="str">
        <f>E21</f>
        <v xml:space="preserve"> </v>
      </c>
      <c r="N84" s="178"/>
      <c r="O84" s="178"/>
      <c r="P84" s="178"/>
      <c r="Q84" s="178"/>
      <c r="R84" s="30"/>
    </row>
    <row r="85" spans="2:47" s="1" customFormat="1" ht="10.35" customHeight="1" x14ac:dyDescent="0.3">
      <c r="B85" s="29"/>
      <c r="R85" s="30"/>
    </row>
    <row r="86" spans="2:47" s="1" customFormat="1" ht="29.25" customHeight="1" x14ac:dyDescent="0.3">
      <c r="B86" s="29"/>
      <c r="C86" s="218" t="s">
        <v>107</v>
      </c>
      <c r="D86" s="219"/>
      <c r="E86" s="219"/>
      <c r="F86" s="219"/>
      <c r="G86" s="219"/>
      <c r="H86" s="92"/>
      <c r="I86" s="92"/>
      <c r="J86" s="92"/>
      <c r="K86" s="92"/>
      <c r="L86" s="92"/>
      <c r="M86" s="92"/>
      <c r="N86" s="218" t="s">
        <v>108</v>
      </c>
      <c r="O86" s="219"/>
      <c r="P86" s="219"/>
      <c r="Q86" s="219"/>
      <c r="R86" s="30"/>
    </row>
    <row r="87" spans="2:47" s="1" customFormat="1" ht="10.35" customHeight="1" x14ac:dyDescent="0.3">
      <c r="B87" s="29"/>
      <c r="R87" s="30"/>
    </row>
    <row r="88" spans="2:47" s="1" customFormat="1" ht="29.25" customHeight="1" x14ac:dyDescent="0.3">
      <c r="B88" s="29"/>
      <c r="C88" s="99" t="s">
        <v>109</v>
      </c>
      <c r="N88" s="202">
        <f>N113</f>
        <v>0</v>
      </c>
      <c r="O88" s="220"/>
      <c r="P88" s="220"/>
      <c r="Q88" s="220"/>
      <c r="R88" s="30"/>
      <c r="AU88" s="17" t="s">
        <v>110</v>
      </c>
    </row>
    <row r="89" spans="2:47" s="6" customFormat="1" ht="24.95" customHeight="1" x14ac:dyDescent="0.3">
      <c r="B89" s="100"/>
      <c r="D89" s="101" t="s">
        <v>111</v>
      </c>
      <c r="N89" s="221">
        <f>N114</f>
        <v>0</v>
      </c>
      <c r="O89" s="222"/>
      <c r="P89" s="222"/>
      <c r="Q89" s="222"/>
      <c r="R89" s="102"/>
    </row>
    <row r="90" spans="2:47" s="7" customFormat="1" ht="19.899999999999999" customHeight="1" x14ac:dyDescent="0.3">
      <c r="B90" s="103"/>
      <c r="D90" s="104" t="s">
        <v>112</v>
      </c>
      <c r="N90" s="223">
        <f>N115</f>
        <v>0</v>
      </c>
      <c r="O90" s="224"/>
      <c r="P90" s="224"/>
      <c r="Q90" s="224"/>
      <c r="R90" s="105"/>
    </row>
    <row r="91" spans="2:47" s="7" customFormat="1" ht="19.899999999999999" customHeight="1" x14ac:dyDescent="0.3">
      <c r="B91" s="103"/>
      <c r="D91" s="104" t="s">
        <v>113</v>
      </c>
      <c r="N91" s="223">
        <f>N121</f>
        <v>0</v>
      </c>
      <c r="O91" s="224"/>
      <c r="P91" s="224"/>
      <c r="Q91" s="224"/>
      <c r="R91" s="105"/>
    </row>
    <row r="92" spans="2:47" s="7" customFormat="1" ht="19.899999999999999" customHeight="1" x14ac:dyDescent="0.3">
      <c r="B92" s="103"/>
      <c r="D92" s="104" t="s">
        <v>114</v>
      </c>
      <c r="N92" s="223">
        <f>N131</f>
        <v>0</v>
      </c>
      <c r="O92" s="224"/>
      <c r="P92" s="224"/>
      <c r="Q92" s="224"/>
      <c r="R92" s="105"/>
    </row>
    <row r="93" spans="2:47" s="1" customFormat="1" ht="21.75" customHeight="1" x14ac:dyDescent="0.3">
      <c r="B93" s="29"/>
      <c r="R93" s="30"/>
    </row>
    <row r="94" spans="2:47" s="1" customFormat="1" ht="29.25" customHeight="1" x14ac:dyDescent="0.3">
      <c r="B94" s="29"/>
      <c r="C94" s="99" t="s">
        <v>115</v>
      </c>
      <c r="N94" s="220">
        <v>0</v>
      </c>
      <c r="O94" s="225"/>
      <c r="P94" s="225"/>
      <c r="Q94" s="225"/>
      <c r="R94" s="30"/>
      <c r="T94" s="106"/>
      <c r="U94" s="107" t="s">
        <v>37</v>
      </c>
    </row>
    <row r="95" spans="2:47" s="1" customFormat="1" ht="18" customHeight="1" x14ac:dyDescent="0.3">
      <c r="B95" s="29"/>
      <c r="R95" s="30"/>
    </row>
    <row r="96" spans="2:47" s="1" customFormat="1" ht="29.25" customHeight="1" x14ac:dyDescent="0.3">
      <c r="B96" s="29"/>
      <c r="C96" s="91" t="s">
        <v>95</v>
      </c>
      <c r="D96" s="92"/>
      <c r="E96" s="92"/>
      <c r="F96" s="92"/>
      <c r="G96" s="92"/>
      <c r="H96" s="92"/>
      <c r="I96" s="92"/>
      <c r="J96" s="92"/>
      <c r="K96" s="92"/>
      <c r="L96" s="197">
        <f>ROUND(SUM(N88+N94),2)</f>
        <v>0</v>
      </c>
      <c r="M96" s="197"/>
      <c r="N96" s="197"/>
      <c r="O96" s="197"/>
      <c r="P96" s="197"/>
      <c r="Q96" s="197"/>
      <c r="R96" s="30"/>
    </row>
    <row r="97" spans="2:27" s="1" customFormat="1" ht="6.95" customHeight="1" x14ac:dyDescent="0.3"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3"/>
    </row>
    <row r="101" spans="2:27" s="1" customFormat="1" ht="6.95" customHeight="1" x14ac:dyDescent="0.3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6"/>
    </row>
    <row r="102" spans="2:27" s="1" customFormat="1" ht="36.950000000000003" customHeight="1" x14ac:dyDescent="0.3">
      <c r="B102" s="29"/>
      <c r="C102" s="176" t="s">
        <v>116</v>
      </c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30"/>
    </row>
    <row r="103" spans="2:27" s="1" customFormat="1" ht="6.95" customHeight="1" x14ac:dyDescent="0.3">
      <c r="B103" s="29"/>
      <c r="R103" s="30"/>
    </row>
    <row r="104" spans="2:27" s="1" customFormat="1" ht="30" customHeight="1" x14ac:dyDescent="0.3">
      <c r="B104" s="29"/>
      <c r="C104" s="26" t="s">
        <v>16</v>
      </c>
      <c r="F104" s="210" t="str">
        <f>F6</f>
        <v>Zníženie energetickej náročnosti spoločnosti Kovomont-PO, Výrobná hala č.4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R104" s="30"/>
    </row>
    <row r="105" spans="2:27" s="1" customFormat="1" ht="36.950000000000003" customHeight="1" x14ac:dyDescent="0.3">
      <c r="B105" s="29"/>
      <c r="C105" s="60" t="s">
        <v>102</v>
      </c>
      <c r="F105" s="190" t="str">
        <f>F7</f>
        <v>01 - Zateplenie obvodových stien</v>
      </c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R105" s="30"/>
    </row>
    <row r="106" spans="2:27" s="1" customFormat="1" ht="6.95" customHeight="1" x14ac:dyDescent="0.3">
      <c r="B106" s="29"/>
      <c r="R106" s="30"/>
    </row>
    <row r="107" spans="2:27" s="1" customFormat="1" ht="18" customHeight="1" x14ac:dyDescent="0.3">
      <c r="B107" s="29"/>
      <c r="C107" s="26" t="s">
        <v>20</v>
      </c>
      <c r="F107" s="24" t="str">
        <f>F9</f>
        <v>Prešov</v>
      </c>
      <c r="K107" s="26" t="s">
        <v>22</v>
      </c>
      <c r="M107" s="213">
        <f>IF(O9="","",O9)</f>
        <v>43896</v>
      </c>
      <c r="N107" s="213"/>
      <c r="O107" s="213"/>
      <c r="P107" s="213"/>
      <c r="R107" s="30"/>
    </row>
    <row r="108" spans="2:27" s="1" customFormat="1" ht="6.95" customHeight="1" x14ac:dyDescent="0.3">
      <c r="B108" s="29"/>
      <c r="R108" s="30"/>
    </row>
    <row r="109" spans="2:27" s="1" customFormat="1" ht="15" x14ac:dyDescent="0.3">
      <c r="B109" s="29"/>
      <c r="C109" s="26" t="s">
        <v>23</v>
      </c>
      <c r="F109" s="24" t="str">
        <f>E12</f>
        <v>Kovomont - PO s.r.o., Prešov</v>
      </c>
      <c r="K109" s="26" t="s">
        <v>29</v>
      </c>
      <c r="M109" s="178" t="str">
        <f>E18</f>
        <v>ing. M. Kovaľ, Prešov</v>
      </c>
      <c r="N109" s="178"/>
      <c r="O109" s="178"/>
      <c r="P109" s="178"/>
      <c r="Q109" s="178"/>
      <c r="R109" s="30"/>
    </row>
    <row r="110" spans="2:27" s="1" customFormat="1" ht="14.45" customHeight="1" x14ac:dyDescent="0.3">
      <c r="B110" s="29"/>
      <c r="C110" s="26" t="s">
        <v>27</v>
      </c>
      <c r="F110" s="24" t="str">
        <f>IF(E15="","",E15)</f>
        <v xml:space="preserve"> </v>
      </c>
      <c r="K110" s="26" t="s">
        <v>32</v>
      </c>
      <c r="M110" s="178" t="str">
        <f>E21</f>
        <v xml:space="preserve"> </v>
      </c>
      <c r="N110" s="178"/>
      <c r="O110" s="178"/>
      <c r="P110" s="178"/>
      <c r="Q110" s="178"/>
      <c r="R110" s="30"/>
    </row>
    <row r="111" spans="2:27" s="1" customFormat="1" ht="10.35" customHeight="1" x14ac:dyDescent="0.3">
      <c r="B111" s="29"/>
      <c r="R111" s="30"/>
    </row>
    <row r="112" spans="2:27" s="8" customFormat="1" ht="29.25" customHeight="1" x14ac:dyDescent="0.3">
      <c r="B112" s="108"/>
      <c r="C112" s="109" t="s">
        <v>117</v>
      </c>
      <c r="D112" s="110" t="s">
        <v>118</v>
      </c>
      <c r="E112" s="110" t="s">
        <v>55</v>
      </c>
      <c r="F112" s="226" t="s">
        <v>119</v>
      </c>
      <c r="G112" s="226"/>
      <c r="H112" s="226"/>
      <c r="I112" s="226"/>
      <c r="J112" s="110" t="s">
        <v>120</v>
      </c>
      <c r="K112" s="110" t="s">
        <v>121</v>
      </c>
      <c r="L112" s="226" t="s">
        <v>122</v>
      </c>
      <c r="M112" s="226"/>
      <c r="N112" s="226" t="s">
        <v>108</v>
      </c>
      <c r="O112" s="226"/>
      <c r="P112" s="226"/>
      <c r="Q112" s="227"/>
      <c r="R112" s="111"/>
      <c r="T112" s="65" t="s">
        <v>123</v>
      </c>
      <c r="U112" s="66" t="s">
        <v>37</v>
      </c>
      <c r="V112" s="66" t="s">
        <v>124</v>
      </c>
      <c r="W112" s="66" t="s">
        <v>125</v>
      </c>
      <c r="X112" s="66" t="s">
        <v>126</v>
      </c>
      <c r="Y112" s="66" t="s">
        <v>127</v>
      </c>
      <c r="Z112" s="66" t="s">
        <v>128</v>
      </c>
      <c r="AA112" s="67" t="s">
        <v>129</v>
      </c>
    </row>
    <row r="113" spans="2:65" s="1" customFormat="1" ht="29.25" customHeight="1" x14ac:dyDescent="0.35">
      <c r="B113" s="29"/>
      <c r="C113" s="69" t="s">
        <v>104</v>
      </c>
      <c r="N113" s="231">
        <f>BK113</f>
        <v>0</v>
      </c>
      <c r="O113" s="232"/>
      <c r="P113" s="232"/>
      <c r="Q113" s="232"/>
      <c r="R113" s="30"/>
      <c r="T113" s="68"/>
      <c r="U113" s="43"/>
      <c r="V113" s="43"/>
      <c r="W113" s="112">
        <f>W114</f>
        <v>434.60277490000004</v>
      </c>
      <c r="X113" s="43"/>
      <c r="Y113" s="112">
        <f>Y114</f>
        <v>21.958271000000003</v>
      </c>
      <c r="Z113" s="43"/>
      <c r="AA113" s="113">
        <f>AA114</f>
        <v>0.75383</v>
      </c>
      <c r="AT113" s="17" t="s">
        <v>72</v>
      </c>
      <c r="AU113" s="17" t="s">
        <v>110</v>
      </c>
      <c r="BK113" s="114">
        <f>BK114</f>
        <v>0</v>
      </c>
    </row>
    <row r="114" spans="2:65" s="9" customFormat="1" ht="37.35" customHeight="1" x14ac:dyDescent="0.35">
      <c r="B114" s="115"/>
      <c r="D114" s="116" t="s">
        <v>111</v>
      </c>
      <c r="E114" s="116"/>
      <c r="F114" s="116"/>
      <c r="G114" s="116"/>
      <c r="H114" s="116"/>
      <c r="I114" s="116"/>
      <c r="J114" s="116"/>
      <c r="K114" s="116"/>
      <c r="L114" s="116"/>
      <c r="M114" s="116"/>
      <c r="N114" s="233">
        <f>BK114</f>
        <v>0</v>
      </c>
      <c r="O114" s="221"/>
      <c r="P114" s="221"/>
      <c r="Q114" s="221"/>
      <c r="R114" s="117"/>
      <c r="T114" s="118"/>
      <c r="W114" s="119">
        <f>W115+W121+W131</f>
        <v>434.60277490000004</v>
      </c>
      <c r="Y114" s="119">
        <f>Y115+Y121+Y131</f>
        <v>21.958271000000003</v>
      </c>
      <c r="AA114" s="120">
        <f>AA115+AA121+AA131</f>
        <v>0.75383</v>
      </c>
      <c r="AR114" s="121" t="s">
        <v>81</v>
      </c>
      <c r="AT114" s="122" t="s">
        <v>72</v>
      </c>
      <c r="AU114" s="122" t="s">
        <v>73</v>
      </c>
      <c r="AY114" s="121" t="s">
        <v>130</v>
      </c>
      <c r="BK114" s="123">
        <f>BK115+BK121+BK131</f>
        <v>0</v>
      </c>
    </row>
    <row r="115" spans="2:65" s="9" customFormat="1" ht="19.899999999999999" customHeight="1" x14ac:dyDescent="0.3">
      <c r="B115" s="115"/>
      <c r="D115" s="124" t="s">
        <v>112</v>
      </c>
      <c r="E115" s="124"/>
      <c r="F115" s="124"/>
      <c r="G115" s="124"/>
      <c r="H115" s="124"/>
      <c r="I115" s="124"/>
      <c r="J115" s="124"/>
      <c r="K115" s="124"/>
      <c r="L115" s="124"/>
      <c r="M115" s="124"/>
      <c r="N115" s="234">
        <f>BK115</f>
        <v>0</v>
      </c>
      <c r="O115" s="235"/>
      <c r="P115" s="235"/>
      <c r="Q115" s="235"/>
      <c r="R115" s="117"/>
      <c r="T115" s="118"/>
      <c r="W115" s="119">
        <f>SUM(W116:W120)</f>
        <v>293.25564890000004</v>
      </c>
      <c r="Y115" s="119">
        <f>SUM(Y116:Y120)</f>
        <v>6.1708206000000008</v>
      </c>
      <c r="AA115" s="120">
        <f>SUM(AA116:AA120)</f>
        <v>0</v>
      </c>
      <c r="AR115" s="121" t="s">
        <v>81</v>
      </c>
      <c r="AT115" s="122" t="s">
        <v>72</v>
      </c>
      <c r="AU115" s="122" t="s">
        <v>81</v>
      </c>
      <c r="AY115" s="121" t="s">
        <v>130</v>
      </c>
      <c r="BK115" s="123">
        <f>SUM(BK116:BK120)</f>
        <v>0</v>
      </c>
    </row>
    <row r="116" spans="2:65" s="1" customFormat="1" ht="25.5" customHeight="1" x14ac:dyDescent="0.3">
      <c r="B116" s="125"/>
      <c r="C116" s="126" t="s">
        <v>81</v>
      </c>
      <c r="D116" s="126" t="s">
        <v>131</v>
      </c>
      <c r="E116" s="127" t="s">
        <v>132</v>
      </c>
      <c r="F116" s="228" t="s">
        <v>133</v>
      </c>
      <c r="G116" s="228"/>
      <c r="H116" s="228"/>
      <c r="I116" s="228"/>
      <c r="J116" s="128" t="s">
        <v>134</v>
      </c>
      <c r="K116" s="129">
        <v>8.4700000000000006</v>
      </c>
      <c r="L116" s="229"/>
      <c r="M116" s="229"/>
      <c r="N116" s="229">
        <f>ROUND(L116*K116,2)</f>
        <v>0</v>
      </c>
      <c r="O116" s="229"/>
      <c r="P116" s="229"/>
      <c r="Q116" s="229"/>
      <c r="R116" s="130"/>
      <c r="T116" s="131" t="s">
        <v>5</v>
      </c>
      <c r="U116" s="36" t="s">
        <v>40</v>
      </c>
      <c r="V116" s="132">
        <v>0.48087000000000002</v>
      </c>
      <c r="W116" s="132">
        <f>V116*K116</f>
        <v>4.0729689000000002</v>
      </c>
      <c r="X116" s="132">
        <v>4.2500000000000003E-3</v>
      </c>
      <c r="Y116" s="132">
        <f>X116*K116</f>
        <v>3.5997500000000009E-2</v>
      </c>
      <c r="Z116" s="132">
        <v>0</v>
      </c>
      <c r="AA116" s="133">
        <f>Z116*K116</f>
        <v>0</v>
      </c>
      <c r="AR116" s="17" t="s">
        <v>135</v>
      </c>
      <c r="AT116" s="17" t="s">
        <v>131</v>
      </c>
      <c r="AU116" s="17" t="s">
        <v>136</v>
      </c>
      <c r="AY116" s="17" t="s">
        <v>130</v>
      </c>
      <c r="BE116" s="134">
        <f>IF(U116="základná",N116,0)</f>
        <v>0</v>
      </c>
      <c r="BF116" s="134">
        <f>IF(U116="znížená",N116,0)</f>
        <v>0</v>
      </c>
      <c r="BG116" s="134">
        <f>IF(U116="zákl. prenesená",N116,0)</f>
        <v>0</v>
      </c>
      <c r="BH116" s="134">
        <f>IF(U116="zníž. prenesená",N116,0)</f>
        <v>0</v>
      </c>
      <c r="BI116" s="134">
        <f>IF(U116="nulová",N116,0)</f>
        <v>0</v>
      </c>
      <c r="BJ116" s="17" t="s">
        <v>136</v>
      </c>
      <c r="BK116" s="134">
        <f>ROUND(L116*K116,2)</f>
        <v>0</v>
      </c>
      <c r="BL116" s="17" t="s">
        <v>135</v>
      </c>
      <c r="BM116" s="17" t="s">
        <v>137</v>
      </c>
    </row>
    <row r="117" spans="2:65" s="1" customFormat="1" ht="38.25" customHeight="1" x14ac:dyDescent="0.3">
      <c r="B117" s="125"/>
      <c r="C117" s="126" t="s">
        <v>136</v>
      </c>
      <c r="D117" s="126" t="s">
        <v>131</v>
      </c>
      <c r="E117" s="127" t="s">
        <v>138</v>
      </c>
      <c r="F117" s="228" t="s">
        <v>139</v>
      </c>
      <c r="G117" s="228"/>
      <c r="H117" s="228"/>
      <c r="I117" s="228"/>
      <c r="J117" s="128" t="s">
        <v>134</v>
      </c>
      <c r="K117" s="129">
        <v>204.86</v>
      </c>
      <c r="L117" s="229"/>
      <c r="M117" s="229"/>
      <c r="N117" s="229">
        <f>ROUND(L117*K117,2)</f>
        <v>0</v>
      </c>
      <c r="O117" s="229"/>
      <c r="P117" s="229"/>
      <c r="Q117" s="229"/>
      <c r="R117" s="130"/>
      <c r="T117" s="131" t="s">
        <v>5</v>
      </c>
      <c r="U117" s="36" t="s">
        <v>40</v>
      </c>
      <c r="V117" s="132">
        <v>0.40100000000000002</v>
      </c>
      <c r="W117" s="132">
        <f>V117*K117</f>
        <v>82.148860000000013</v>
      </c>
      <c r="X117" s="132">
        <v>2.4499999999999999E-3</v>
      </c>
      <c r="Y117" s="132">
        <f>X117*K117</f>
        <v>0.50190699999999999</v>
      </c>
      <c r="Z117" s="132">
        <v>0</v>
      </c>
      <c r="AA117" s="133">
        <f>Z117*K117</f>
        <v>0</v>
      </c>
      <c r="AR117" s="17" t="s">
        <v>135</v>
      </c>
      <c r="AT117" s="17" t="s">
        <v>131</v>
      </c>
      <c r="AU117" s="17" t="s">
        <v>136</v>
      </c>
      <c r="AY117" s="17" t="s">
        <v>130</v>
      </c>
      <c r="BE117" s="134">
        <f>IF(U117="základná",N117,0)</f>
        <v>0</v>
      </c>
      <c r="BF117" s="134">
        <f>IF(U117="znížená",N117,0)</f>
        <v>0</v>
      </c>
      <c r="BG117" s="134">
        <f>IF(U117="zákl. prenesená",N117,0)</f>
        <v>0</v>
      </c>
      <c r="BH117" s="134">
        <f>IF(U117="zníž. prenesená",N117,0)</f>
        <v>0</v>
      </c>
      <c r="BI117" s="134">
        <f>IF(U117="nulová",N117,0)</f>
        <v>0</v>
      </c>
      <c r="BJ117" s="17" t="s">
        <v>136</v>
      </c>
      <c r="BK117" s="134">
        <f>ROUND(L117*K117,2)</f>
        <v>0</v>
      </c>
      <c r="BL117" s="17" t="s">
        <v>135</v>
      </c>
      <c r="BM117" s="17" t="s">
        <v>140</v>
      </c>
    </row>
    <row r="118" spans="2:65" s="1" customFormat="1" ht="25.5" customHeight="1" x14ac:dyDescent="0.3">
      <c r="B118" s="125"/>
      <c r="C118" s="126" t="s">
        <v>141</v>
      </c>
      <c r="D118" s="126" t="s">
        <v>131</v>
      </c>
      <c r="E118" s="127" t="s">
        <v>142</v>
      </c>
      <c r="F118" s="228" t="s">
        <v>143</v>
      </c>
      <c r="G118" s="228"/>
      <c r="H118" s="228"/>
      <c r="I118" s="228"/>
      <c r="J118" s="128" t="s">
        <v>134</v>
      </c>
      <c r="K118" s="129">
        <v>175.56</v>
      </c>
      <c r="L118" s="229"/>
      <c r="M118" s="229"/>
      <c r="N118" s="229">
        <f>ROUND(L118*K118,2)</f>
        <v>0</v>
      </c>
      <c r="O118" s="229"/>
      <c r="P118" s="229"/>
      <c r="Q118" s="229"/>
      <c r="R118" s="130"/>
      <c r="T118" s="131" t="s">
        <v>5</v>
      </c>
      <c r="U118" s="36" t="s">
        <v>40</v>
      </c>
      <c r="V118" s="132">
        <v>0.91900000000000004</v>
      </c>
      <c r="W118" s="132">
        <f>V118*K118</f>
        <v>161.33964</v>
      </c>
      <c r="X118" s="132">
        <v>2.8060000000000002E-2</v>
      </c>
      <c r="Y118" s="132">
        <f>X118*K118</f>
        <v>4.9262136000000005</v>
      </c>
      <c r="Z118" s="132">
        <v>0</v>
      </c>
      <c r="AA118" s="133">
        <f>Z118*K118</f>
        <v>0</v>
      </c>
      <c r="AR118" s="17" t="s">
        <v>135</v>
      </c>
      <c r="AT118" s="17" t="s">
        <v>131</v>
      </c>
      <c r="AU118" s="17" t="s">
        <v>136</v>
      </c>
      <c r="AY118" s="17" t="s">
        <v>130</v>
      </c>
      <c r="BE118" s="134">
        <f>IF(U118="základná",N118,0)</f>
        <v>0</v>
      </c>
      <c r="BF118" s="134">
        <f>IF(U118="znížená",N118,0)</f>
        <v>0</v>
      </c>
      <c r="BG118" s="134">
        <f>IF(U118="zákl. prenesená",N118,0)</f>
        <v>0</v>
      </c>
      <c r="BH118" s="134">
        <f>IF(U118="zníž. prenesená",N118,0)</f>
        <v>0</v>
      </c>
      <c r="BI118" s="134">
        <f>IF(U118="nulová",N118,0)</f>
        <v>0</v>
      </c>
      <c r="BJ118" s="17" t="s">
        <v>136</v>
      </c>
      <c r="BK118" s="134">
        <f>ROUND(L118*K118,2)</f>
        <v>0</v>
      </c>
      <c r="BL118" s="17" t="s">
        <v>135</v>
      </c>
      <c r="BM118" s="17" t="s">
        <v>144</v>
      </c>
    </row>
    <row r="119" spans="2:65" s="1" customFormat="1" ht="25.5" customHeight="1" x14ac:dyDescent="0.3">
      <c r="B119" s="125"/>
      <c r="C119" s="126" t="s">
        <v>135</v>
      </c>
      <c r="D119" s="126" t="s">
        <v>131</v>
      </c>
      <c r="E119" s="127" t="s">
        <v>145</v>
      </c>
      <c r="F119" s="228" t="s">
        <v>146</v>
      </c>
      <c r="G119" s="228"/>
      <c r="H119" s="228"/>
      <c r="I119" s="228"/>
      <c r="J119" s="128" t="s">
        <v>134</v>
      </c>
      <c r="K119" s="129">
        <v>29.3</v>
      </c>
      <c r="L119" s="229"/>
      <c r="M119" s="229"/>
      <c r="N119" s="229">
        <f>ROUND(L119*K119,2)</f>
        <v>0</v>
      </c>
      <c r="O119" s="229"/>
      <c r="P119" s="229"/>
      <c r="Q119" s="229"/>
      <c r="R119" s="130"/>
      <c r="T119" s="131" t="s">
        <v>5</v>
      </c>
      <c r="U119" s="36" t="s">
        <v>40</v>
      </c>
      <c r="V119" s="132">
        <v>1.33</v>
      </c>
      <c r="W119" s="132">
        <f>V119*K119</f>
        <v>38.969000000000001</v>
      </c>
      <c r="X119" s="132">
        <v>1.9740000000000001E-2</v>
      </c>
      <c r="Y119" s="132">
        <f>X119*K119</f>
        <v>0.57838200000000006</v>
      </c>
      <c r="Z119" s="132">
        <v>0</v>
      </c>
      <c r="AA119" s="133">
        <f>Z119*K119</f>
        <v>0</v>
      </c>
      <c r="AR119" s="17" t="s">
        <v>135</v>
      </c>
      <c r="AT119" s="17" t="s">
        <v>131</v>
      </c>
      <c r="AU119" s="17" t="s">
        <v>136</v>
      </c>
      <c r="AY119" s="17" t="s">
        <v>130</v>
      </c>
      <c r="BE119" s="134">
        <f>IF(U119="základná",N119,0)</f>
        <v>0</v>
      </c>
      <c r="BF119" s="134">
        <f>IF(U119="znížená",N119,0)</f>
        <v>0</v>
      </c>
      <c r="BG119" s="134">
        <f>IF(U119="zákl. prenesená",N119,0)</f>
        <v>0</v>
      </c>
      <c r="BH119" s="134">
        <f>IF(U119="zníž. prenesená",N119,0)</f>
        <v>0</v>
      </c>
      <c r="BI119" s="134">
        <f>IF(U119="nulová",N119,0)</f>
        <v>0</v>
      </c>
      <c r="BJ119" s="17" t="s">
        <v>136</v>
      </c>
      <c r="BK119" s="134">
        <f>ROUND(L119*K119,2)</f>
        <v>0</v>
      </c>
      <c r="BL119" s="17" t="s">
        <v>135</v>
      </c>
      <c r="BM119" s="17" t="s">
        <v>147</v>
      </c>
    </row>
    <row r="120" spans="2:65" s="1" customFormat="1" ht="38.25" customHeight="1" x14ac:dyDescent="0.3">
      <c r="B120" s="125"/>
      <c r="C120" s="126" t="s">
        <v>148</v>
      </c>
      <c r="D120" s="126" t="s">
        <v>131</v>
      </c>
      <c r="E120" s="127" t="s">
        <v>149</v>
      </c>
      <c r="F120" s="228" t="s">
        <v>150</v>
      </c>
      <c r="G120" s="228"/>
      <c r="H120" s="228"/>
      <c r="I120" s="228"/>
      <c r="J120" s="128" t="s">
        <v>134</v>
      </c>
      <c r="K120" s="129">
        <v>8.4700000000000006</v>
      </c>
      <c r="L120" s="229"/>
      <c r="M120" s="229"/>
      <c r="N120" s="229">
        <f>ROUND(L120*K120,2)</f>
        <v>0</v>
      </c>
      <c r="O120" s="229"/>
      <c r="P120" s="229"/>
      <c r="Q120" s="229"/>
      <c r="R120" s="130"/>
      <c r="T120" s="131" t="s">
        <v>5</v>
      </c>
      <c r="U120" s="36" t="s">
        <v>40</v>
      </c>
      <c r="V120" s="132">
        <v>0.79400000000000004</v>
      </c>
      <c r="W120" s="132">
        <f>V120*K120</f>
        <v>6.7251800000000008</v>
      </c>
      <c r="X120" s="132">
        <v>1.515E-2</v>
      </c>
      <c r="Y120" s="132">
        <f>X120*K120</f>
        <v>0.1283205</v>
      </c>
      <c r="Z120" s="132">
        <v>0</v>
      </c>
      <c r="AA120" s="133">
        <f>Z120*K120</f>
        <v>0</v>
      </c>
      <c r="AR120" s="17" t="s">
        <v>135</v>
      </c>
      <c r="AT120" s="17" t="s">
        <v>131</v>
      </c>
      <c r="AU120" s="17" t="s">
        <v>136</v>
      </c>
      <c r="AY120" s="17" t="s">
        <v>130</v>
      </c>
      <c r="BE120" s="134">
        <f>IF(U120="základná",N120,0)</f>
        <v>0</v>
      </c>
      <c r="BF120" s="134">
        <f>IF(U120="znížená",N120,0)</f>
        <v>0</v>
      </c>
      <c r="BG120" s="134">
        <f>IF(U120="zákl. prenesená",N120,0)</f>
        <v>0</v>
      </c>
      <c r="BH120" s="134">
        <f>IF(U120="zníž. prenesená",N120,0)</f>
        <v>0</v>
      </c>
      <c r="BI120" s="134">
        <f>IF(U120="nulová",N120,0)</f>
        <v>0</v>
      </c>
      <c r="BJ120" s="17" t="s">
        <v>136</v>
      </c>
      <c r="BK120" s="134">
        <f>ROUND(L120*K120,2)</f>
        <v>0</v>
      </c>
      <c r="BL120" s="17" t="s">
        <v>135</v>
      </c>
      <c r="BM120" s="17" t="s">
        <v>151</v>
      </c>
    </row>
    <row r="121" spans="2:65" s="9" customFormat="1" ht="29.85" customHeight="1" x14ac:dyDescent="0.3">
      <c r="B121" s="115"/>
      <c r="D121" s="124" t="s">
        <v>113</v>
      </c>
      <c r="E121" s="124"/>
      <c r="F121" s="124"/>
      <c r="G121" s="124"/>
      <c r="H121" s="124"/>
      <c r="I121" s="124"/>
      <c r="J121" s="124"/>
      <c r="K121" s="124"/>
      <c r="L121" s="124"/>
      <c r="M121" s="124"/>
      <c r="N121" s="236">
        <f>BK121</f>
        <v>0</v>
      </c>
      <c r="O121" s="237"/>
      <c r="P121" s="237"/>
      <c r="Q121" s="237"/>
      <c r="R121" s="117"/>
      <c r="T121" s="118"/>
      <c r="W121" s="119">
        <f>SUM(W122:W130)</f>
        <v>87.264572000000001</v>
      </c>
      <c r="Y121" s="119">
        <f>SUM(Y122:Y130)</f>
        <v>15.787450400000001</v>
      </c>
      <c r="AA121" s="120">
        <f>SUM(AA122:AA130)</f>
        <v>0.75383</v>
      </c>
      <c r="AR121" s="121" t="s">
        <v>81</v>
      </c>
      <c r="AT121" s="122" t="s">
        <v>72</v>
      </c>
      <c r="AU121" s="122" t="s">
        <v>81</v>
      </c>
      <c r="AY121" s="121" t="s">
        <v>130</v>
      </c>
      <c r="BK121" s="123">
        <f>SUM(BK122:BK130)</f>
        <v>0</v>
      </c>
    </row>
    <row r="122" spans="2:65" s="1" customFormat="1" ht="38.25" customHeight="1" x14ac:dyDescent="0.3">
      <c r="B122" s="125"/>
      <c r="C122" s="126" t="s">
        <v>152</v>
      </c>
      <c r="D122" s="126" t="s">
        <v>131</v>
      </c>
      <c r="E122" s="127" t="s">
        <v>153</v>
      </c>
      <c r="F122" s="228" t="s">
        <v>154</v>
      </c>
      <c r="G122" s="228"/>
      <c r="H122" s="228"/>
      <c r="I122" s="228"/>
      <c r="J122" s="128" t="s">
        <v>134</v>
      </c>
      <c r="K122" s="129">
        <v>306.91000000000003</v>
      </c>
      <c r="L122" s="229"/>
      <c r="M122" s="229"/>
      <c r="N122" s="229">
        <f t="shared" ref="N122:N130" si="0">ROUND(L122*K122,2)</f>
        <v>0</v>
      </c>
      <c r="O122" s="229"/>
      <c r="P122" s="229"/>
      <c r="Q122" s="229"/>
      <c r="R122" s="130"/>
      <c r="T122" s="131" t="s">
        <v>5</v>
      </c>
      <c r="U122" s="36" t="s">
        <v>40</v>
      </c>
      <c r="V122" s="132">
        <v>0.14599999999999999</v>
      </c>
      <c r="W122" s="132">
        <f t="shared" ref="W122:W130" si="1">V122*K122</f>
        <v>44.808860000000003</v>
      </c>
      <c r="X122" s="132">
        <v>2.572E-2</v>
      </c>
      <c r="Y122" s="132">
        <f t="shared" ref="Y122:Y130" si="2">X122*K122</f>
        <v>7.8937252000000004</v>
      </c>
      <c r="Z122" s="132">
        <v>0</v>
      </c>
      <c r="AA122" s="133">
        <f t="shared" ref="AA122:AA130" si="3">Z122*K122</f>
        <v>0</v>
      </c>
      <c r="AR122" s="17" t="s">
        <v>135</v>
      </c>
      <c r="AT122" s="17" t="s">
        <v>131</v>
      </c>
      <c r="AU122" s="17" t="s">
        <v>136</v>
      </c>
      <c r="AY122" s="17" t="s">
        <v>130</v>
      </c>
      <c r="BE122" s="134">
        <f t="shared" ref="BE122:BE130" si="4">IF(U122="základná",N122,0)</f>
        <v>0</v>
      </c>
      <c r="BF122" s="134">
        <f t="shared" ref="BF122:BF130" si="5">IF(U122="znížená",N122,0)</f>
        <v>0</v>
      </c>
      <c r="BG122" s="134">
        <f t="shared" ref="BG122:BG130" si="6">IF(U122="zákl. prenesená",N122,0)</f>
        <v>0</v>
      </c>
      <c r="BH122" s="134">
        <f t="shared" ref="BH122:BH130" si="7">IF(U122="zníž. prenesená",N122,0)</f>
        <v>0</v>
      </c>
      <c r="BI122" s="134">
        <f t="shared" ref="BI122:BI130" si="8">IF(U122="nulová",N122,0)</f>
        <v>0</v>
      </c>
      <c r="BJ122" s="17" t="s">
        <v>136</v>
      </c>
      <c r="BK122" s="134">
        <f t="shared" ref="BK122:BK130" si="9">ROUND(L122*K122,2)</f>
        <v>0</v>
      </c>
      <c r="BL122" s="17" t="s">
        <v>135</v>
      </c>
      <c r="BM122" s="17" t="s">
        <v>155</v>
      </c>
    </row>
    <row r="123" spans="2:65" s="1" customFormat="1" ht="51" customHeight="1" x14ac:dyDescent="0.3">
      <c r="B123" s="125"/>
      <c r="C123" s="126" t="s">
        <v>156</v>
      </c>
      <c r="D123" s="126" t="s">
        <v>131</v>
      </c>
      <c r="E123" s="127" t="s">
        <v>157</v>
      </c>
      <c r="F123" s="228" t="s">
        <v>158</v>
      </c>
      <c r="G123" s="228"/>
      <c r="H123" s="228"/>
      <c r="I123" s="228"/>
      <c r="J123" s="128" t="s">
        <v>134</v>
      </c>
      <c r="K123" s="129">
        <v>920.73</v>
      </c>
      <c r="L123" s="229"/>
      <c r="M123" s="229"/>
      <c r="N123" s="229">
        <f t="shared" si="0"/>
        <v>0</v>
      </c>
      <c r="O123" s="229"/>
      <c r="P123" s="229"/>
      <c r="Q123" s="229"/>
      <c r="R123" s="130"/>
      <c r="T123" s="131" t="s">
        <v>5</v>
      </c>
      <c r="U123" s="36" t="s">
        <v>40</v>
      </c>
      <c r="V123" s="132">
        <v>6.0000000000000001E-3</v>
      </c>
      <c r="W123" s="132">
        <f t="shared" si="1"/>
        <v>5.5243799999999998</v>
      </c>
      <c r="X123" s="132">
        <v>0</v>
      </c>
      <c r="Y123" s="132">
        <f t="shared" si="2"/>
        <v>0</v>
      </c>
      <c r="Z123" s="132">
        <v>0</v>
      </c>
      <c r="AA123" s="133">
        <f t="shared" si="3"/>
        <v>0</v>
      </c>
      <c r="AR123" s="17" t="s">
        <v>135</v>
      </c>
      <c r="AT123" s="17" t="s">
        <v>131</v>
      </c>
      <c r="AU123" s="17" t="s">
        <v>136</v>
      </c>
      <c r="AY123" s="17" t="s">
        <v>130</v>
      </c>
      <c r="BE123" s="134">
        <f t="shared" si="4"/>
        <v>0</v>
      </c>
      <c r="BF123" s="134">
        <f t="shared" si="5"/>
        <v>0</v>
      </c>
      <c r="BG123" s="134">
        <f t="shared" si="6"/>
        <v>0</v>
      </c>
      <c r="BH123" s="134">
        <f t="shared" si="7"/>
        <v>0</v>
      </c>
      <c r="BI123" s="134">
        <f t="shared" si="8"/>
        <v>0</v>
      </c>
      <c r="BJ123" s="17" t="s">
        <v>136</v>
      </c>
      <c r="BK123" s="134">
        <f t="shared" si="9"/>
        <v>0</v>
      </c>
      <c r="BL123" s="17" t="s">
        <v>135</v>
      </c>
      <c r="BM123" s="17" t="s">
        <v>159</v>
      </c>
    </row>
    <row r="124" spans="2:65" s="1" customFormat="1" ht="38.25" customHeight="1" x14ac:dyDescent="0.3">
      <c r="B124" s="125"/>
      <c r="C124" s="126" t="s">
        <v>160</v>
      </c>
      <c r="D124" s="126" t="s">
        <v>131</v>
      </c>
      <c r="E124" s="127" t="s">
        <v>161</v>
      </c>
      <c r="F124" s="228" t="s">
        <v>162</v>
      </c>
      <c r="G124" s="228"/>
      <c r="H124" s="228"/>
      <c r="I124" s="228"/>
      <c r="J124" s="128" t="s">
        <v>134</v>
      </c>
      <c r="K124" s="129">
        <v>306.91000000000003</v>
      </c>
      <c r="L124" s="229"/>
      <c r="M124" s="229"/>
      <c r="N124" s="229">
        <f t="shared" si="0"/>
        <v>0</v>
      </c>
      <c r="O124" s="229"/>
      <c r="P124" s="229"/>
      <c r="Q124" s="229"/>
      <c r="R124" s="130"/>
      <c r="T124" s="131" t="s">
        <v>5</v>
      </c>
      <c r="U124" s="36" t="s">
        <v>40</v>
      </c>
      <c r="V124" s="132">
        <v>0.104</v>
      </c>
      <c r="W124" s="132">
        <f t="shared" si="1"/>
        <v>31.91864</v>
      </c>
      <c r="X124" s="132">
        <v>2.572E-2</v>
      </c>
      <c r="Y124" s="132">
        <f t="shared" si="2"/>
        <v>7.8937252000000004</v>
      </c>
      <c r="Z124" s="132">
        <v>0</v>
      </c>
      <c r="AA124" s="133">
        <f t="shared" si="3"/>
        <v>0</v>
      </c>
      <c r="AR124" s="17" t="s">
        <v>135</v>
      </c>
      <c r="AT124" s="17" t="s">
        <v>131</v>
      </c>
      <c r="AU124" s="17" t="s">
        <v>136</v>
      </c>
      <c r="AY124" s="17" t="s">
        <v>130</v>
      </c>
      <c r="BE124" s="134">
        <f t="shared" si="4"/>
        <v>0</v>
      </c>
      <c r="BF124" s="134">
        <f t="shared" si="5"/>
        <v>0</v>
      </c>
      <c r="BG124" s="134">
        <f t="shared" si="6"/>
        <v>0</v>
      </c>
      <c r="BH124" s="134">
        <f t="shared" si="7"/>
        <v>0</v>
      </c>
      <c r="BI124" s="134">
        <f t="shared" si="8"/>
        <v>0</v>
      </c>
      <c r="BJ124" s="17" t="s">
        <v>136</v>
      </c>
      <c r="BK124" s="134">
        <f t="shared" si="9"/>
        <v>0</v>
      </c>
      <c r="BL124" s="17" t="s">
        <v>135</v>
      </c>
      <c r="BM124" s="17" t="s">
        <v>163</v>
      </c>
    </row>
    <row r="125" spans="2:65" s="1" customFormat="1" ht="25.5" customHeight="1" x14ac:dyDescent="0.3">
      <c r="B125" s="125"/>
      <c r="C125" s="126" t="s">
        <v>164</v>
      </c>
      <c r="D125" s="126" t="s">
        <v>131</v>
      </c>
      <c r="E125" s="127" t="s">
        <v>165</v>
      </c>
      <c r="F125" s="228" t="s">
        <v>166</v>
      </c>
      <c r="G125" s="228"/>
      <c r="H125" s="228"/>
      <c r="I125" s="228"/>
      <c r="J125" s="128" t="s">
        <v>134</v>
      </c>
      <c r="K125" s="129">
        <v>8.4700000000000006</v>
      </c>
      <c r="L125" s="229"/>
      <c r="M125" s="229"/>
      <c r="N125" s="229">
        <f t="shared" si="0"/>
        <v>0</v>
      </c>
      <c r="O125" s="229"/>
      <c r="P125" s="229"/>
      <c r="Q125" s="229"/>
      <c r="R125" s="130"/>
      <c r="T125" s="131" t="s">
        <v>5</v>
      </c>
      <c r="U125" s="36" t="s">
        <v>40</v>
      </c>
      <c r="V125" s="132">
        <v>0.36899999999999999</v>
      </c>
      <c r="W125" s="132">
        <f t="shared" si="1"/>
        <v>3.1254300000000002</v>
      </c>
      <c r="X125" s="132">
        <v>0</v>
      </c>
      <c r="Y125" s="132">
        <f t="shared" si="2"/>
        <v>0</v>
      </c>
      <c r="Z125" s="132">
        <v>8.8999999999999996E-2</v>
      </c>
      <c r="AA125" s="133">
        <f t="shared" si="3"/>
        <v>0.75383</v>
      </c>
      <c r="AR125" s="17" t="s">
        <v>135</v>
      </c>
      <c r="AT125" s="17" t="s">
        <v>131</v>
      </c>
      <c r="AU125" s="17" t="s">
        <v>136</v>
      </c>
      <c r="AY125" s="17" t="s">
        <v>130</v>
      </c>
      <c r="BE125" s="134">
        <f t="shared" si="4"/>
        <v>0</v>
      </c>
      <c r="BF125" s="134">
        <f t="shared" si="5"/>
        <v>0</v>
      </c>
      <c r="BG125" s="134">
        <f t="shared" si="6"/>
        <v>0</v>
      </c>
      <c r="BH125" s="134">
        <f t="shared" si="7"/>
        <v>0</v>
      </c>
      <c r="BI125" s="134">
        <f t="shared" si="8"/>
        <v>0</v>
      </c>
      <c r="BJ125" s="17" t="s">
        <v>136</v>
      </c>
      <c r="BK125" s="134">
        <f t="shared" si="9"/>
        <v>0</v>
      </c>
      <c r="BL125" s="17" t="s">
        <v>135</v>
      </c>
      <c r="BM125" s="17" t="s">
        <v>167</v>
      </c>
    </row>
    <row r="126" spans="2:65" s="1" customFormat="1" ht="38.25" customHeight="1" x14ac:dyDescent="0.3">
      <c r="B126" s="125"/>
      <c r="C126" s="126" t="s">
        <v>168</v>
      </c>
      <c r="D126" s="126" t="s">
        <v>131</v>
      </c>
      <c r="E126" s="127" t="s">
        <v>169</v>
      </c>
      <c r="F126" s="228" t="s">
        <v>170</v>
      </c>
      <c r="G126" s="228"/>
      <c r="H126" s="228"/>
      <c r="I126" s="228"/>
      <c r="J126" s="128" t="s">
        <v>171</v>
      </c>
      <c r="K126" s="129">
        <v>0.754</v>
      </c>
      <c r="L126" s="229"/>
      <c r="M126" s="229"/>
      <c r="N126" s="229">
        <f t="shared" si="0"/>
        <v>0</v>
      </c>
      <c r="O126" s="229"/>
      <c r="P126" s="229"/>
      <c r="Q126" s="229"/>
      <c r="R126" s="130"/>
      <c r="T126" s="131" t="s">
        <v>5</v>
      </c>
      <c r="U126" s="36" t="s">
        <v>40</v>
      </c>
      <c r="V126" s="132">
        <v>0.88200000000000001</v>
      </c>
      <c r="W126" s="132">
        <f t="shared" si="1"/>
        <v>0.66502799999999995</v>
      </c>
      <c r="X126" s="132">
        <v>0</v>
      </c>
      <c r="Y126" s="132">
        <f t="shared" si="2"/>
        <v>0</v>
      </c>
      <c r="Z126" s="132">
        <v>0</v>
      </c>
      <c r="AA126" s="133">
        <f t="shared" si="3"/>
        <v>0</v>
      </c>
      <c r="AR126" s="17" t="s">
        <v>135</v>
      </c>
      <c r="AT126" s="17" t="s">
        <v>131</v>
      </c>
      <c r="AU126" s="17" t="s">
        <v>136</v>
      </c>
      <c r="AY126" s="17" t="s">
        <v>130</v>
      </c>
      <c r="BE126" s="134">
        <f t="shared" si="4"/>
        <v>0</v>
      </c>
      <c r="BF126" s="134">
        <f t="shared" si="5"/>
        <v>0</v>
      </c>
      <c r="BG126" s="134">
        <f t="shared" si="6"/>
        <v>0</v>
      </c>
      <c r="BH126" s="134">
        <f t="shared" si="7"/>
        <v>0</v>
      </c>
      <c r="BI126" s="134">
        <f t="shared" si="8"/>
        <v>0</v>
      </c>
      <c r="BJ126" s="17" t="s">
        <v>136</v>
      </c>
      <c r="BK126" s="134">
        <f t="shared" si="9"/>
        <v>0</v>
      </c>
      <c r="BL126" s="17" t="s">
        <v>135</v>
      </c>
      <c r="BM126" s="17" t="s">
        <v>172</v>
      </c>
    </row>
    <row r="127" spans="2:65" s="1" customFormat="1" ht="25.5" customHeight="1" x14ac:dyDescent="0.3">
      <c r="B127" s="125"/>
      <c r="C127" s="126" t="s">
        <v>173</v>
      </c>
      <c r="D127" s="126" t="s">
        <v>131</v>
      </c>
      <c r="E127" s="127" t="s">
        <v>174</v>
      </c>
      <c r="F127" s="228" t="s">
        <v>175</v>
      </c>
      <c r="G127" s="228"/>
      <c r="H127" s="228"/>
      <c r="I127" s="228"/>
      <c r="J127" s="128" t="s">
        <v>171</v>
      </c>
      <c r="K127" s="129">
        <v>0.754</v>
      </c>
      <c r="L127" s="229"/>
      <c r="M127" s="229"/>
      <c r="N127" s="229">
        <f t="shared" si="0"/>
        <v>0</v>
      </c>
      <c r="O127" s="229"/>
      <c r="P127" s="229"/>
      <c r="Q127" s="229"/>
      <c r="R127" s="130"/>
      <c r="T127" s="131" t="s">
        <v>5</v>
      </c>
      <c r="U127" s="36" t="s">
        <v>40</v>
      </c>
      <c r="V127" s="132">
        <v>0.59799999999999998</v>
      </c>
      <c r="W127" s="132">
        <f t="shared" si="1"/>
        <v>0.45089199999999996</v>
      </c>
      <c r="X127" s="132">
        <v>0</v>
      </c>
      <c r="Y127" s="132">
        <f t="shared" si="2"/>
        <v>0</v>
      </c>
      <c r="Z127" s="132">
        <v>0</v>
      </c>
      <c r="AA127" s="133">
        <f t="shared" si="3"/>
        <v>0</v>
      </c>
      <c r="AR127" s="17" t="s">
        <v>135</v>
      </c>
      <c r="AT127" s="17" t="s">
        <v>131</v>
      </c>
      <c r="AU127" s="17" t="s">
        <v>136</v>
      </c>
      <c r="AY127" s="17" t="s">
        <v>130</v>
      </c>
      <c r="BE127" s="134">
        <f t="shared" si="4"/>
        <v>0</v>
      </c>
      <c r="BF127" s="134">
        <f t="shared" si="5"/>
        <v>0</v>
      </c>
      <c r="BG127" s="134">
        <f t="shared" si="6"/>
        <v>0</v>
      </c>
      <c r="BH127" s="134">
        <f t="shared" si="7"/>
        <v>0</v>
      </c>
      <c r="BI127" s="134">
        <f t="shared" si="8"/>
        <v>0</v>
      </c>
      <c r="BJ127" s="17" t="s">
        <v>136</v>
      </c>
      <c r="BK127" s="134">
        <f t="shared" si="9"/>
        <v>0</v>
      </c>
      <c r="BL127" s="17" t="s">
        <v>135</v>
      </c>
      <c r="BM127" s="17" t="s">
        <v>176</v>
      </c>
    </row>
    <row r="128" spans="2:65" s="1" customFormat="1" ht="25.5" customHeight="1" x14ac:dyDescent="0.3">
      <c r="B128" s="125"/>
      <c r="C128" s="126" t="s">
        <v>177</v>
      </c>
      <c r="D128" s="126" t="s">
        <v>131</v>
      </c>
      <c r="E128" s="127" t="s">
        <v>178</v>
      </c>
      <c r="F128" s="228" t="s">
        <v>179</v>
      </c>
      <c r="G128" s="228"/>
      <c r="H128" s="228"/>
      <c r="I128" s="228"/>
      <c r="J128" s="128" t="s">
        <v>171</v>
      </c>
      <c r="K128" s="129">
        <v>14.326000000000001</v>
      </c>
      <c r="L128" s="229"/>
      <c r="M128" s="229"/>
      <c r="N128" s="229">
        <f t="shared" si="0"/>
        <v>0</v>
      </c>
      <c r="O128" s="229"/>
      <c r="P128" s="229"/>
      <c r="Q128" s="229"/>
      <c r="R128" s="130"/>
      <c r="T128" s="131" t="s">
        <v>5</v>
      </c>
      <c r="U128" s="36" t="s">
        <v>40</v>
      </c>
      <c r="V128" s="132">
        <v>7.0000000000000001E-3</v>
      </c>
      <c r="W128" s="132">
        <f t="shared" si="1"/>
        <v>0.10028200000000001</v>
      </c>
      <c r="X128" s="132">
        <v>0</v>
      </c>
      <c r="Y128" s="132">
        <f t="shared" si="2"/>
        <v>0</v>
      </c>
      <c r="Z128" s="132">
        <v>0</v>
      </c>
      <c r="AA128" s="133">
        <f t="shared" si="3"/>
        <v>0</v>
      </c>
      <c r="AR128" s="17" t="s">
        <v>135</v>
      </c>
      <c r="AT128" s="17" t="s">
        <v>131</v>
      </c>
      <c r="AU128" s="17" t="s">
        <v>136</v>
      </c>
      <c r="AY128" s="17" t="s">
        <v>130</v>
      </c>
      <c r="BE128" s="134">
        <f t="shared" si="4"/>
        <v>0</v>
      </c>
      <c r="BF128" s="134">
        <f t="shared" si="5"/>
        <v>0</v>
      </c>
      <c r="BG128" s="134">
        <f t="shared" si="6"/>
        <v>0</v>
      </c>
      <c r="BH128" s="134">
        <f t="shared" si="7"/>
        <v>0</v>
      </c>
      <c r="BI128" s="134">
        <f t="shared" si="8"/>
        <v>0</v>
      </c>
      <c r="BJ128" s="17" t="s">
        <v>136</v>
      </c>
      <c r="BK128" s="134">
        <f t="shared" si="9"/>
        <v>0</v>
      </c>
      <c r="BL128" s="17" t="s">
        <v>135</v>
      </c>
      <c r="BM128" s="17" t="s">
        <v>180</v>
      </c>
    </row>
    <row r="129" spans="2:65" s="1" customFormat="1" ht="25.5" customHeight="1" x14ac:dyDescent="0.3">
      <c r="B129" s="125"/>
      <c r="C129" s="126" t="s">
        <v>181</v>
      </c>
      <c r="D129" s="126" t="s">
        <v>131</v>
      </c>
      <c r="E129" s="127" t="s">
        <v>182</v>
      </c>
      <c r="F129" s="228" t="s">
        <v>183</v>
      </c>
      <c r="G129" s="228"/>
      <c r="H129" s="228"/>
      <c r="I129" s="228"/>
      <c r="J129" s="128" t="s">
        <v>171</v>
      </c>
      <c r="K129" s="129">
        <v>0.754</v>
      </c>
      <c r="L129" s="229"/>
      <c r="M129" s="229"/>
      <c r="N129" s="229">
        <f t="shared" si="0"/>
        <v>0</v>
      </c>
      <c r="O129" s="229"/>
      <c r="P129" s="229"/>
      <c r="Q129" s="229"/>
      <c r="R129" s="130"/>
      <c r="T129" s="131" t="s">
        <v>5</v>
      </c>
      <c r="U129" s="36" t="s">
        <v>40</v>
      </c>
      <c r="V129" s="132">
        <v>0.89</v>
      </c>
      <c r="W129" s="132">
        <f t="shared" si="1"/>
        <v>0.67105999999999999</v>
      </c>
      <c r="X129" s="132">
        <v>0</v>
      </c>
      <c r="Y129" s="132">
        <f t="shared" si="2"/>
        <v>0</v>
      </c>
      <c r="Z129" s="132">
        <v>0</v>
      </c>
      <c r="AA129" s="133">
        <f t="shared" si="3"/>
        <v>0</v>
      </c>
      <c r="AR129" s="17" t="s">
        <v>135</v>
      </c>
      <c r="AT129" s="17" t="s">
        <v>131</v>
      </c>
      <c r="AU129" s="17" t="s">
        <v>136</v>
      </c>
      <c r="AY129" s="17" t="s">
        <v>130</v>
      </c>
      <c r="BE129" s="134">
        <f t="shared" si="4"/>
        <v>0</v>
      </c>
      <c r="BF129" s="134">
        <f t="shared" si="5"/>
        <v>0</v>
      </c>
      <c r="BG129" s="134">
        <f t="shared" si="6"/>
        <v>0</v>
      </c>
      <c r="BH129" s="134">
        <f t="shared" si="7"/>
        <v>0</v>
      </c>
      <c r="BI129" s="134">
        <f t="shared" si="8"/>
        <v>0</v>
      </c>
      <c r="BJ129" s="17" t="s">
        <v>136</v>
      </c>
      <c r="BK129" s="134">
        <f t="shared" si="9"/>
        <v>0</v>
      </c>
      <c r="BL129" s="17" t="s">
        <v>135</v>
      </c>
      <c r="BM129" s="17" t="s">
        <v>184</v>
      </c>
    </row>
    <row r="130" spans="2:65" s="1" customFormat="1" ht="25.5" customHeight="1" x14ac:dyDescent="0.3">
      <c r="B130" s="125"/>
      <c r="C130" s="126" t="s">
        <v>185</v>
      </c>
      <c r="D130" s="126" t="s">
        <v>131</v>
      </c>
      <c r="E130" s="127" t="s">
        <v>186</v>
      </c>
      <c r="F130" s="228" t="s">
        <v>187</v>
      </c>
      <c r="G130" s="228"/>
      <c r="H130" s="228"/>
      <c r="I130" s="228"/>
      <c r="J130" s="128" t="s">
        <v>171</v>
      </c>
      <c r="K130" s="129">
        <v>0.754</v>
      </c>
      <c r="L130" s="229"/>
      <c r="M130" s="229"/>
      <c r="N130" s="229">
        <f t="shared" si="0"/>
        <v>0</v>
      </c>
      <c r="O130" s="229"/>
      <c r="P130" s="229"/>
      <c r="Q130" s="229"/>
      <c r="R130" s="130"/>
      <c r="T130" s="131" t="s">
        <v>5</v>
      </c>
      <c r="U130" s="36" t="s">
        <v>40</v>
      </c>
      <c r="V130" s="132">
        <v>0</v>
      </c>
      <c r="W130" s="132">
        <f t="shared" si="1"/>
        <v>0</v>
      </c>
      <c r="X130" s="132">
        <v>0</v>
      </c>
      <c r="Y130" s="132">
        <f t="shared" si="2"/>
        <v>0</v>
      </c>
      <c r="Z130" s="132">
        <v>0</v>
      </c>
      <c r="AA130" s="133">
        <f t="shared" si="3"/>
        <v>0</v>
      </c>
      <c r="AR130" s="17" t="s">
        <v>135</v>
      </c>
      <c r="AT130" s="17" t="s">
        <v>131</v>
      </c>
      <c r="AU130" s="17" t="s">
        <v>136</v>
      </c>
      <c r="AY130" s="17" t="s">
        <v>130</v>
      </c>
      <c r="BE130" s="134">
        <f t="shared" si="4"/>
        <v>0</v>
      </c>
      <c r="BF130" s="134">
        <f t="shared" si="5"/>
        <v>0</v>
      </c>
      <c r="BG130" s="134">
        <f t="shared" si="6"/>
        <v>0</v>
      </c>
      <c r="BH130" s="134">
        <f t="shared" si="7"/>
        <v>0</v>
      </c>
      <c r="BI130" s="134">
        <f t="shared" si="8"/>
        <v>0</v>
      </c>
      <c r="BJ130" s="17" t="s">
        <v>136</v>
      </c>
      <c r="BK130" s="134">
        <f t="shared" si="9"/>
        <v>0</v>
      </c>
      <c r="BL130" s="17" t="s">
        <v>135</v>
      </c>
      <c r="BM130" s="17" t="s">
        <v>188</v>
      </c>
    </row>
    <row r="131" spans="2:65" s="9" customFormat="1" ht="29.85" customHeight="1" x14ac:dyDescent="0.3">
      <c r="B131" s="115"/>
      <c r="D131" s="124" t="s">
        <v>114</v>
      </c>
      <c r="E131" s="124"/>
      <c r="F131" s="124"/>
      <c r="G131" s="124"/>
      <c r="H131" s="124"/>
      <c r="I131" s="124"/>
      <c r="J131" s="124"/>
      <c r="K131" s="124"/>
      <c r="L131" s="124"/>
      <c r="M131" s="124"/>
      <c r="N131" s="236">
        <f>BK131</f>
        <v>0</v>
      </c>
      <c r="O131" s="237"/>
      <c r="P131" s="237"/>
      <c r="Q131" s="237"/>
      <c r="R131" s="117"/>
      <c r="T131" s="118"/>
      <c r="W131" s="119">
        <f>W132</f>
        <v>54.082553999999995</v>
      </c>
      <c r="Y131" s="119">
        <f>Y132</f>
        <v>0</v>
      </c>
      <c r="AA131" s="120">
        <f>AA132</f>
        <v>0</v>
      </c>
      <c r="AR131" s="121" t="s">
        <v>81</v>
      </c>
      <c r="AT131" s="122" t="s">
        <v>72</v>
      </c>
      <c r="AU131" s="122" t="s">
        <v>81</v>
      </c>
      <c r="AY131" s="121" t="s">
        <v>130</v>
      </c>
      <c r="BK131" s="123">
        <f>BK132</f>
        <v>0</v>
      </c>
    </row>
    <row r="132" spans="2:65" s="1" customFormat="1" ht="38.25" customHeight="1" x14ac:dyDescent="0.3">
      <c r="B132" s="125"/>
      <c r="C132" s="126" t="s">
        <v>189</v>
      </c>
      <c r="D132" s="126" t="s">
        <v>131</v>
      </c>
      <c r="E132" s="127" t="s">
        <v>190</v>
      </c>
      <c r="F132" s="228" t="s">
        <v>191</v>
      </c>
      <c r="G132" s="228"/>
      <c r="H132" s="228"/>
      <c r="I132" s="228"/>
      <c r="J132" s="128" t="s">
        <v>171</v>
      </c>
      <c r="K132" s="129">
        <v>21.957999999999998</v>
      </c>
      <c r="L132" s="229"/>
      <c r="M132" s="229"/>
      <c r="N132" s="229">
        <f>ROUND(L132*K132,2)</f>
        <v>0</v>
      </c>
      <c r="O132" s="229"/>
      <c r="P132" s="229"/>
      <c r="Q132" s="229"/>
      <c r="R132" s="130"/>
      <c r="T132" s="131" t="s">
        <v>5</v>
      </c>
      <c r="U132" s="135" t="s">
        <v>40</v>
      </c>
      <c r="V132" s="136">
        <v>2.4630000000000001</v>
      </c>
      <c r="W132" s="136">
        <f>V132*K132</f>
        <v>54.082553999999995</v>
      </c>
      <c r="X132" s="136">
        <v>0</v>
      </c>
      <c r="Y132" s="136">
        <f>X132*K132</f>
        <v>0</v>
      </c>
      <c r="Z132" s="136">
        <v>0</v>
      </c>
      <c r="AA132" s="137">
        <f>Z132*K132</f>
        <v>0</v>
      </c>
      <c r="AR132" s="17" t="s">
        <v>135</v>
      </c>
      <c r="AT132" s="17" t="s">
        <v>131</v>
      </c>
      <c r="AU132" s="17" t="s">
        <v>136</v>
      </c>
      <c r="AY132" s="17" t="s">
        <v>130</v>
      </c>
      <c r="BE132" s="134">
        <f>IF(U132="základná",N132,0)</f>
        <v>0</v>
      </c>
      <c r="BF132" s="134">
        <f>IF(U132="znížená",N132,0)</f>
        <v>0</v>
      </c>
      <c r="BG132" s="134">
        <f>IF(U132="zákl. prenesená",N132,0)</f>
        <v>0</v>
      </c>
      <c r="BH132" s="134">
        <f>IF(U132="zníž. prenesená",N132,0)</f>
        <v>0</v>
      </c>
      <c r="BI132" s="134">
        <f>IF(U132="nulová",N132,0)</f>
        <v>0</v>
      </c>
      <c r="BJ132" s="17" t="s">
        <v>136</v>
      </c>
      <c r="BK132" s="134">
        <f>ROUND(L132*K132,2)</f>
        <v>0</v>
      </c>
      <c r="BL132" s="17" t="s">
        <v>135</v>
      </c>
      <c r="BM132" s="17" t="s">
        <v>192</v>
      </c>
    </row>
    <row r="133" spans="2:65" s="1" customFormat="1" ht="6.95" customHeight="1" x14ac:dyDescent="0.3">
      <c r="B133" s="51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3"/>
    </row>
  </sheetData>
  <mergeCells count="104">
    <mergeCell ref="H1:K1"/>
    <mergeCell ref="S2:AC2"/>
    <mergeCell ref="F130:I130"/>
    <mergeCell ref="L130:M130"/>
    <mergeCell ref="N130:Q130"/>
    <mergeCell ref="F132:I132"/>
    <mergeCell ref="L132:M132"/>
    <mergeCell ref="N132:Q132"/>
    <mergeCell ref="N113:Q113"/>
    <mergeCell ref="N114:Q114"/>
    <mergeCell ref="N115:Q115"/>
    <mergeCell ref="N121:Q121"/>
    <mergeCell ref="N131:Q131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0:I120"/>
    <mergeCell ref="L120:M120"/>
    <mergeCell ref="N120:Q120"/>
    <mergeCell ref="F122:I122"/>
    <mergeCell ref="L122:M122"/>
    <mergeCell ref="N122:Q122"/>
    <mergeCell ref="F123:I123"/>
    <mergeCell ref="L123:M123"/>
    <mergeCell ref="N123:Q12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 xr:uid="{00000000-0004-0000-0100-000000000000}"/>
    <hyperlink ref="H1:K1" location="C86" display="2) Rekapitulácia rozpočtu" xr:uid="{00000000-0004-0000-0100-000001000000}"/>
    <hyperlink ref="L1" location="C112" display="3) Rozpočet" xr:uid="{00000000-0004-0000-0100-000002000000}"/>
    <hyperlink ref="S1:T1" location="'Rekapitulácia stavby'!C2" display="Rekapitulácia stavby" xr:uid="{00000000-0004-0000-0100-000003000000}"/>
  </hyperlinks>
  <pageMargins left="0.59055118110236227" right="0.59055118110236227" top="0.51181102362204722" bottom="0.47244094488188981" header="0" footer="0"/>
  <pageSetup paperSize="9" scale="95" fitToHeight="100" orientation="portrait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50"/>
  <sheetViews>
    <sheetView showGridLines="0" workbookViewId="0">
      <pane ySplit="1" topLeftCell="A2" activePane="bottomLeft" state="frozen"/>
      <selection pane="bottomLeft" activeCell="C2" sqref="C2:Q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4"/>
      <c r="B1" s="11"/>
      <c r="C1" s="11"/>
      <c r="D1" s="12" t="s">
        <v>1</v>
      </c>
      <c r="E1" s="11"/>
      <c r="F1" s="13" t="s">
        <v>96</v>
      </c>
      <c r="G1" s="13"/>
      <c r="H1" s="230" t="s">
        <v>97</v>
      </c>
      <c r="I1" s="230"/>
      <c r="J1" s="230"/>
      <c r="K1" s="230"/>
      <c r="L1" s="13" t="s">
        <v>98</v>
      </c>
      <c r="M1" s="11"/>
      <c r="N1" s="11"/>
      <c r="O1" s="12" t="s">
        <v>99</v>
      </c>
      <c r="P1" s="11"/>
      <c r="Q1" s="11"/>
      <c r="R1" s="11"/>
      <c r="S1" s="13" t="s">
        <v>100</v>
      </c>
      <c r="T1" s="13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174" t="s">
        <v>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S2" s="200" t="s">
        <v>8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7" t="s">
        <v>85</v>
      </c>
    </row>
    <row r="3" spans="1:66" ht="6.95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73</v>
      </c>
    </row>
    <row r="4" spans="1:66" ht="36.950000000000003" customHeight="1" x14ac:dyDescent="0.3">
      <c r="B4" s="21"/>
      <c r="C4" s="176" t="s">
        <v>101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22"/>
      <c r="T4" s="16" t="s">
        <v>12</v>
      </c>
      <c r="AT4" s="17" t="s">
        <v>6</v>
      </c>
    </row>
    <row r="5" spans="1:66" ht="6.95" customHeight="1" x14ac:dyDescent="0.3">
      <c r="B5" s="21"/>
      <c r="R5" s="22"/>
    </row>
    <row r="6" spans="1:66" ht="25.35" customHeight="1" x14ac:dyDescent="0.3">
      <c r="B6" s="21"/>
      <c r="D6" s="26" t="s">
        <v>16</v>
      </c>
      <c r="F6" s="210" t="str">
        <f>'Rekapitulácia stavby'!K6</f>
        <v>Zníženie energetickej náročnosti spoločnosti Kovomont-PO, Výrobná hala č.4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R6" s="22"/>
    </row>
    <row r="7" spans="1:66" s="1" customFormat="1" ht="32.85" customHeight="1" x14ac:dyDescent="0.3">
      <c r="B7" s="29"/>
      <c r="D7" s="25" t="s">
        <v>102</v>
      </c>
      <c r="F7" s="180" t="s">
        <v>193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R7" s="30"/>
    </row>
    <row r="8" spans="1:66" s="1" customFormat="1" ht="14.45" customHeight="1" x14ac:dyDescent="0.3">
      <c r="B8" s="29"/>
      <c r="D8" s="26" t="s">
        <v>18</v>
      </c>
      <c r="F8" s="24" t="s">
        <v>5</v>
      </c>
      <c r="M8" s="26" t="s">
        <v>19</v>
      </c>
      <c r="O8" s="24" t="s">
        <v>5</v>
      </c>
      <c r="R8" s="30"/>
    </row>
    <row r="9" spans="1:66" s="1" customFormat="1" ht="14.45" customHeight="1" x14ac:dyDescent="0.3">
      <c r="B9" s="29"/>
      <c r="D9" s="26" t="s">
        <v>20</v>
      </c>
      <c r="F9" s="24" t="s">
        <v>21</v>
      </c>
      <c r="M9" s="26" t="s">
        <v>22</v>
      </c>
      <c r="O9" s="213">
        <f>'Rekapitulácia stavby'!AN8</f>
        <v>43896</v>
      </c>
      <c r="P9" s="213"/>
      <c r="R9" s="30"/>
    </row>
    <row r="10" spans="1:66" s="1" customFormat="1" ht="10.9" customHeight="1" x14ac:dyDescent="0.3">
      <c r="B10" s="29"/>
      <c r="R10" s="30"/>
    </row>
    <row r="11" spans="1:66" s="1" customFormat="1" ht="14.45" customHeight="1" x14ac:dyDescent="0.3">
      <c r="B11" s="29"/>
      <c r="D11" s="26" t="s">
        <v>23</v>
      </c>
      <c r="M11" s="26" t="s">
        <v>24</v>
      </c>
      <c r="O11" s="178" t="s">
        <v>5</v>
      </c>
      <c r="P11" s="178"/>
      <c r="R11" s="30"/>
    </row>
    <row r="12" spans="1:66" s="1" customFormat="1" ht="18" customHeight="1" x14ac:dyDescent="0.3">
      <c r="B12" s="29"/>
      <c r="E12" s="24" t="s">
        <v>25</v>
      </c>
      <c r="M12" s="26" t="s">
        <v>26</v>
      </c>
      <c r="O12" s="178" t="s">
        <v>5</v>
      </c>
      <c r="P12" s="178"/>
      <c r="R12" s="30"/>
    </row>
    <row r="13" spans="1:66" s="1" customFormat="1" ht="6.95" customHeight="1" x14ac:dyDescent="0.3">
      <c r="B13" s="29"/>
      <c r="R13" s="30"/>
    </row>
    <row r="14" spans="1:66" s="1" customFormat="1" ht="14.45" customHeight="1" x14ac:dyDescent="0.3">
      <c r="B14" s="29"/>
      <c r="D14" s="26" t="s">
        <v>27</v>
      </c>
      <c r="M14" s="26" t="s">
        <v>24</v>
      </c>
      <c r="O14" s="178" t="str">
        <f>IF('Rekapitulácia stavby'!AN13="","",'Rekapitulácia stavby'!AN13)</f>
        <v/>
      </c>
      <c r="P14" s="178"/>
      <c r="R14" s="30"/>
    </row>
    <row r="15" spans="1:66" s="1" customFormat="1" ht="18" customHeight="1" x14ac:dyDescent="0.3">
      <c r="B15" s="29"/>
      <c r="E15" s="24" t="str">
        <f>IF('Rekapitulácia stavby'!E14="","",'Rekapitulácia stavby'!E14)</f>
        <v xml:space="preserve"> </v>
      </c>
      <c r="M15" s="26" t="s">
        <v>26</v>
      </c>
      <c r="O15" s="178" t="str">
        <f>IF('Rekapitulácia stavby'!AN14="","",'Rekapitulácia stavby'!AN14)</f>
        <v/>
      </c>
      <c r="P15" s="178"/>
      <c r="R15" s="30"/>
    </row>
    <row r="16" spans="1:66" s="1" customFormat="1" ht="6.95" customHeight="1" x14ac:dyDescent="0.3">
      <c r="B16" s="29"/>
      <c r="R16" s="30"/>
    </row>
    <row r="17" spans="2:18" s="1" customFormat="1" ht="14.45" customHeight="1" x14ac:dyDescent="0.3">
      <c r="B17" s="29"/>
      <c r="D17" s="26" t="s">
        <v>29</v>
      </c>
      <c r="M17" s="26" t="s">
        <v>24</v>
      </c>
      <c r="O17" s="178" t="s">
        <v>5</v>
      </c>
      <c r="P17" s="178"/>
      <c r="R17" s="30"/>
    </row>
    <row r="18" spans="2:18" s="1" customFormat="1" ht="18" customHeight="1" x14ac:dyDescent="0.3">
      <c r="B18" s="29"/>
      <c r="E18" s="24" t="s">
        <v>30</v>
      </c>
      <c r="M18" s="26" t="s">
        <v>26</v>
      </c>
      <c r="O18" s="178" t="s">
        <v>5</v>
      </c>
      <c r="P18" s="178"/>
      <c r="R18" s="30"/>
    </row>
    <row r="19" spans="2:18" s="1" customFormat="1" ht="6.95" customHeight="1" x14ac:dyDescent="0.3">
      <c r="B19" s="29"/>
      <c r="R19" s="30"/>
    </row>
    <row r="20" spans="2:18" s="1" customFormat="1" ht="14.45" customHeight="1" x14ac:dyDescent="0.3">
      <c r="B20" s="29"/>
      <c r="D20" s="26" t="s">
        <v>32</v>
      </c>
      <c r="M20" s="26" t="s">
        <v>24</v>
      </c>
      <c r="O20" s="178" t="str">
        <f>IF('Rekapitulácia stavby'!AN19="","",'Rekapitulácia stavby'!AN19)</f>
        <v/>
      </c>
      <c r="P20" s="178"/>
      <c r="R20" s="30"/>
    </row>
    <row r="21" spans="2:18" s="1" customFormat="1" ht="18" customHeight="1" x14ac:dyDescent="0.3">
      <c r="B21" s="29"/>
      <c r="E21" s="24" t="str">
        <f>IF('Rekapitulácia stavby'!E20="","",'Rekapitulácia stavby'!E20)</f>
        <v xml:space="preserve"> </v>
      </c>
      <c r="M21" s="26" t="s">
        <v>26</v>
      </c>
      <c r="O21" s="178" t="str">
        <f>IF('Rekapitulácia stavby'!AN20="","",'Rekapitulácia stavby'!AN20)</f>
        <v/>
      </c>
      <c r="P21" s="178"/>
      <c r="R21" s="30"/>
    </row>
    <row r="22" spans="2:18" s="1" customFormat="1" ht="6.95" customHeight="1" x14ac:dyDescent="0.3">
      <c r="B22" s="29"/>
      <c r="R22" s="30"/>
    </row>
    <row r="23" spans="2:18" s="1" customFormat="1" ht="14.45" customHeight="1" x14ac:dyDescent="0.3">
      <c r="B23" s="29"/>
      <c r="D23" s="26" t="s">
        <v>33</v>
      </c>
      <c r="R23" s="30"/>
    </row>
    <row r="24" spans="2:18" s="1" customFormat="1" ht="16.5" customHeight="1" x14ac:dyDescent="0.3">
      <c r="B24" s="29"/>
      <c r="E24" s="181" t="s">
        <v>5</v>
      </c>
      <c r="F24" s="181"/>
      <c r="G24" s="181"/>
      <c r="H24" s="181"/>
      <c r="I24" s="181"/>
      <c r="J24" s="181"/>
      <c r="K24" s="181"/>
      <c r="L24" s="181"/>
      <c r="R24" s="30"/>
    </row>
    <row r="25" spans="2:18" s="1" customFormat="1" ht="6.95" customHeight="1" x14ac:dyDescent="0.3">
      <c r="B25" s="29"/>
      <c r="R25" s="30"/>
    </row>
    <row r="26" spans="2:18" s="1" customFormat="1" ht="6.95" customHeight="1" x14ac:dyDescent="0.3">
      <c r="B26" s="2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30"/>
    </row>
    <row r="27" spans="2:18" s="1" customFormat="1" ht="14.45" customHeight="1" x14ac:dyDescent="0.3">
      <c r="B27" s="29"/>
      <c r="D27" s="93" t="s">
        <v>104</v>
      </c>
      <c r="M27" s="207">
        <f>N88</f>
        <v>0</v>
      </c>
      <c r="N27" s="207"/>
      <c r="O27" s="207"/>
      <c r="P27" s="207"/>
      <c r="R27" s="30"/>
    </row>
    <row r="28" spans="2:18" s="1" customFormat="1" ht="14.45" customHeight="1" x14ac:dyDescent="0.3">
      <c r="B28" s="29"/>
      <c r="D28" s="28" t="s">
        <v>105</v>
      </c>
      <c r="M28" s="207">
        <f>N100</f>
        <v>0</v>
      </c>
      <c r="N28" s="207"/>
      <c r="O28" s="207"/>
      <c r="P28" s="207"/>
      <c r="R28" s="30"/>
    </row>
    <row r="29" spans="2:18" s="1" customFormat="1" ht="6.95" customHeight="1" x14ac:dyDescent="0.3">
      <c r="B29" s="29"/>
      <c r="R29" s="30"/>
    </row>
    <row r="30" spans="2:18" s="1" customFormat="1" ht="25.35" customHeight="1" x14ac:dyDescent="0.3">
      <c r="B30" s="29"/>
      <c r="D30" s="94" t="s">
        <v>36</v>
      </c>
      <c r="M30" s="214">
        <f>ROUND(M27+M28,2)</f>
        <v>0</v>
      </c>
      <c r="N30" s="212"/>
      <c r="O30" s="212"/>
      <c r="P30" s="212"/>
      <c r="R30" s="30"/>
    </row>
    <row r="31" spans="2:18" s="1" customFormat="1" ht="6.95" customHeight="1" x14ac:dyDescent="0.3">
      <c r="B31" s="2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R31" s="30"/>
    </row>
    <row r="32" spans="2:18" s="1" customFormat="1" ht="14.45" customHeight="1" x14ac:dyDescent="0.3">
      <c r="B32" s="29"/>
      <c r="D32" s="34" t="s">
        <v>37</v>
      </c>
      <c r="E32" s="34" t="s">
        <v>38</v>
      </c>
      <c r="F32" s="35">
        <v>0.2</v>
      </c>
      <c r="G32" s="95" t="s">
        <v>39</v>
      </c>
      <c r="H32" s="215">
        <f>ROUND((SUM(BE100:BE101)+SUM(BE119:BE149)), 2)</f>
        <v>0</v>
      </c>
      <c r="I32" s="212"/>
      <c r="J32" s="212"/>
      <c r="M32" s="215">
        <f>ROUND(ROUND((SUM(BE100:BE101)+SUM(BE119:BE149)), 2)*F32, 2)</f>
        <v>0</v>
      </c>
      <c r="N32" s="212"/>
      <c r="O32" s="212"/>
      <c r="P32" s="212"/>
      <c r="R32" s="30"/>
    </row>
    <row r="33" spans="2:18" s="1" customFormat="1" ht="14.45" customHeight="1" x14ac:dyDescent="0.3">
      <c r="B33" s="29"/>
      <c r="E33" s="34" t="s">
        <v>40</v>
      </c>
      <c r="F33" s="35">
        <v>0.2</v>
      </c>
      <c r="G33" s="95" t="s">
        <v>39</v>
      </c>
      <c r="H33" s="215">
        <f>ROUND((SUM(BF100:BF101)+SUM(BF119:BF149)), 2)</f>
        <v>0</v>
      </c>
      <c r="I33" s="212"/>
      <c r="J33" s="212"/>
      <c r="M33" s="215">
        <f>ROUND(ROUND((SUM(BF100:BF101)+SUM(BF119:BF149)), 2)*F33, 2)</f>
        <v>0</v>
      </c>
      <c r="N33" s="212"/>
      <c r="O33" s="212"/>
      <c r="P33" s="212"/>
      <c r="R33" s="30"/>
    </row>
    <row r="34" spans="2:18" s="1" customFormat="1" ht="14.45" hidden="1" customHeight="1" x14ac:dyDescent="0.3">
      <c r="B34" s="29"/>
      <c r="E34" s="34" t="s">
        <v>41</v>
      </c>
      <c r="F34" s="35">
        <v>0.2</v>
      </c>
      <c r="G34" s="95" t="s">
        <v>39</v>
      </c>
      <c r="H34" s="215">
        <f>ROUND((SUM(BG100:BG101)+SUM(BG119:BG149)), 2)</f>
        <v>0</v>
      </c>
      <c r="I34" s="212"/>
      <c r="J34" s="212"/>
      <c r="M34" s="215">
        <v>0</v>
      </c>
      <c r="N34" s="212"/>
      <c r="O34" s="212"/>
      <c r="P34" s="212"/>
      <c r="R34" s="30"/>
    </row>
    <row r="35" spans="2:18" s="1" customFormat="1" ht="14.45" hidden="1" customHeight="1" x14ac:dyDescent="0.3">
      <c r="B35" s="29"/>
      <c r="E35" s="34" t="s">
        <v>42</v>
      </c>
      <c r="F35" s="35">
        <v>0.2</v>
      </c>
      <c r="G35" s="95" t="s">
        <v>39</v>
      </c>
      <c r="H35" s="215">
        <f>ROUND((SUM(BH100:BH101)+SUM(BH119:BH149)), 2)</f>
        <v>0</v>
      </c>
      <c r="I35" s="212"/>
      <c r="J35" s="212"/>
      <c r="M35" s="215">
        <v>0</v>
      </c>
      <c r="N35" s="212"/>
      <c r="O35" s="212"/>
      <c r="P35" s="212"/>
      <c r="R35" s="30"/>
    </row>
    <row r="36" spans="2:18" s="1" customFormat="1" ht="14.45" hidden="1" customHeight="1" x14ac:dyDescent="0.3">
      <c r="B36" s="29"/>
      <c r="E36" s="34" t="s">
        <v>43</v>
      </c>
      <c r="F36" s="35">
        <v>0</v>
      </c>
      <c r="G36" s="95" t="s">
        <v>39</v>
      </c>
      <c r="H36" s="215">
        <f>ROUND((SUM(BI100:BI101)+SUM(BI119:BI149)), 2)</f>
        <v>0</v>
      </c>
      <c r="I36" s="212"/>
      <c r="J36" s="212"/>
      <c r="M36" s="215">
        <v>0</v>
      </c>
      <c r="N36" s="212"/>
      <c r="O36" s="212"/>
      <c r="P36" s="212"/>
      <c r="R36" s="30"/>
    </row>
    <row r="37" spans="2:18" s="1" customFormat="1" ht="6.95" customHeight="1" x14ac:dyDescent="0.3">
      <c r="B37" s="29"/>
      <c r="R37" s="30"/>
    </row>
    <row r="38" spans="2:18" s="1" customFormat="1" ht="25.35" customHeight="1" x14ac:dyDescent="0.3">
      <c r="B38" s="29"/>
      <c r="C38" s="92"/>
      <c r="D38" s="96" t="s">
        <v>44</v>
      </c>
      <c r="E38" s="64"/>
      <c r="F38" s="64"/>
      <c r="G38" s="97" t="s">
        <v>45</v>
      </c>
      <c r="H38" s="98" t="s">
        <v>46</v>
      </c>
      <c r="I38" s="64"/>
      <c r="J38" s="64"/>
      <c r="K38" s="64"/>
      <c r="L38" s="216">
        <f>SUM(M30:M36)</f>
        <v>0</v>
      </c>
      <c r="M38" s="216"/>
      <c r="N38" s="216"/>
      <c r="O38" s="216"/>
      <c r="P38" s="217"/>
      <c r="Q38" s="92"/>
      <c r="R38" s="30"/>
    </row>
    <row r="39" spans="2:18" s="1" customFormat="1" ht="14.45" customHeight="1" x14ac:dyDescent="0.3">
      <c r="B39" s="29"/>
      <c r="R39" s="30"/>
    </row>
    <row r="40" spans="2:18" s="1" customFormat="1" ht="14.45" customHeight="1" x14ac:dyDescent="0.3">
      <c r="B40" s="29"/>
      <c r="R40" s="30"/>
    </row>
    <row r="41" spans="2:18" x14ac:dyDescent="0.3">
      <c r="B41" s="21"/>
      <c r="R41" s="22"/>
    </row>
    <row r="42" spans="2:18" x14ac:dyDescent="0.3">
      <c r="B42" s="21"/>
      <c r="R42" s="22"/>
    </row>
    <row r="43" spans="2:18" x14ac:dyDescent="0.3">
      <c r="B43" s="21"/>
      <c r="R43" s="22"/>
    </row>
    <row r="44" spans="2:18" x14ac:dyDescent="0.3">
      <c r="B44" s="21"/>
      <c r="R44" s="22"/>
    </row>
    <row r="45" spans="2:18" x14ac:dyDescent="0.3">
      <c r="B45" s="21"/>
      <c r="R45" s="22"/>
    </row>
    <row r="46" spans="2:18" x14ac:dyDescent="0.3">
      <c r="B46" s="21"/>
      <c r="R46" s="22"/>
    </row>
    <row r="47" spans="2:18" x14ac:dyDescent="0.3">
      <c r="B47" s="21"/>
      <c r="R47" s="22"/>
    </row>
    <row r="48" spans="2:18" x14ac:dyDescent="0.3">
      <c r="B48" s="21"/>
      <c r="R48" s="22"/>
    </row>
    <row r="49" spans="2:18" x14ac:dyDescent="0.3">
      <c r="B49" s="21"/>
      <c r="R49" s="22"/>
    </row>
    <row r="50" spans="2:18" s="1" customFormat="1" ht="15" x14ac:dyDescent="0.3">
      <c r="B50" s="29"/>
      <c r="D50" s="42" t="s">
        <v>47</v>
      </c>
      <c r="E50" s="43"/>
      <c r="F50" s="43"/>
      <c r="G50" s="43"/>
      <c r="H50" s="44"/>
      <c r="J50" s="42" t="s">
        <v>48</v>
      </c>
      <c r="K50" s="43"/>
      <c r="L50" s="43"/>
      <c r="M50" s="43"/>
      <c r="N50" s="43"/>
      <c r="O50" s="43"/>
      <c r="P50" s="44"/>
      <c r="R50" s="30"/>
    </row>
    <row r="51" spans="2:18" x14ac:dyDescent="0.3">
      <c r="B51" s="21"/>
      <c r="D51" s="45"/>
      <c r="H51" s="46"/>
      <c r="J51" s="45"/>
      <c r="P51" s="46"/>
      <c r="R51" s="22"/>
    </row>
    <row r="52" spans="2:18" x14ac:dyDescent="0.3">
      <c r="B52" s="21"/>
      <c r="D52" s="45"/>
      <c r="H52" s="46"/>
      <c r="J52" s="45"/>
      <c r="P52" s="46"/>
      <c r="R52" s="22"/>
    </row>
    <row r="53" spans="2:18" x14ac:dyDescent="0.3">
      <c r="B53" s="21"/>
      <c r="D53" s="45"/>
      <c r="H53" s="46"/>
      <c r="J53" s="45"/>
      <c r="P53" s="46"/>
      <c r="R53" s="22"/>
    </row>
    <row r="54" spans="2:18" x14ac:dyDescent="0.3">
      <c r="B54" s="21"/>
      <c r="D54" s="45"/>
      <c r="H54" s="46"/>
      <c r="J54" s="45"/>
      <c r="P54" s="46"/>
      <c r="R54" s="22"/>
    </row>
    <row r="55" spans="2:18" x14ac:dyDescent="0.3">
      <c r="B55" s="21"/>
      <c r="D55" s="45"/>
      <c r="H55" s="46"/>
      <c r="J55" s="45"/>
      <c r="P55" s="46"/>
      <c r="R55" s="22"/>
    </row>
    <row r="56" spans="2:18" x14ac:dyDescent="0.3">
      <c r="B56" s="21"/>
      <c r="D56" s="45"/>
      <c r="H56" s="46"/>
      <c r="J56" s="45"/>
      <c r="P56" s="46"/>
      <c r="R56" s="22"/>
    </row>
    <row r="57" spans="2:18" x14ac:dyDescent="0.3">
      <c r="B57" s="21"/>
      <c r="D57" s="45"/>
      <c r="H57" s="46"/>
      <c r="J57" s="45"/>
      <c r="P57" s="46"/>
      <c r="R57" s="22"/>
    </row>
    <row r="58" spans="2:18" x14ac:dyDescent="0.3">
      <c r="B58" s="21"/>
      <c r="D58" s="45"/>
      <c r="H58" s="46"/>
      <c r="J58" s="45"/>
      <c r="P58" s="46"/>
      <c r="R58" s="22"/>
    </row>
    <row r="59" spans="2:18" s="1" customFormat="1" ht="15" x14ac:dyDescent="0.3">
      <c r="B59" s="29"/>
      <c r="D59" s="47" t="s">
        <v>49</v>
      </c>
      <c r="E59" s="48"/>
      <c r="F59" s="48"/>
      <c r="G59" s="49" t="s">
        <v>50</v>
      </c>
      <c r="H59" s="50"/>
      <c r="J59" s="47" t="s">
        <v>49</v>
      </c>
      <c r="K59" s="48"/>
      <c r="L59" s="48"/>
      <c r="M59" s="48"/>
      <c r="N59" s="49" t="s">
        <v>50</v>
      </c>
      <c r="O59" s="48"/>
      <c r="P59" s="50"/>
      <c r="R59" s="30"/>
    </row>
    <row r="60" spans="2:18" x14ac:dyDescent="0.3">
      <c r="B60" s="21"/>
      <c r="R60" s="22"/>
    </row>
    <row r="61" spans="2:18" s="1" customFormat="1" ht="15" x14ac:dyDescent="0.3">
      <c r="B61" s="29"/>
      <c r="D61" s="42" t="s">
        <v>51</v>
      </c>
      <c r="E61" s="43"/>
      <c r="F61" s="43"/>
      <c r="G61" s="43"/>
      <c r="H61" s="44"/>
      <c r="J61" s="42" t="s">
        <v>52</v>
      </c>
      <c r="K61" s="43"/>
      <c r="L61" s="43"/>
      <c r="M61" s="43"/>
      <c r="N61" s="43"/>
      <c r="O61" s="43"/>
      <c r="P61" s="44"/>
      <c r="R61" s="30"/>
    </row>
    <row r="62" spans="2:18" x14ac:dyDescent="0.3">
      <c r="B62" s="21"/>
      <c r="D62" s="45"/>
      <c r="H62" s="46"/>
      <c r="J62" s="45"/>
      <c r="P62" s="46"/>
      <c r="R62" s="22"/>
    </row>
    <row r="63" spans="2:18" x14ac:dyDescent="0.3">
      <c r="B63" s="21"/>
      <c r="D63" s="45"/>
      <c r="H63" s="46"/>
      <c r="J63" s="45"/>
      <c r="P63" s="46"/>
      <c r="R63" s="22"/>
    </row>
    <row r="64" spans="2:18" x14ac:dyDescent="0.3">
      <c r="B64" s="21"/>
      <c r="D64" s="45"/>
      <c r="H64" s="46"/>
      <c r="J64" s="45"/>
      <c r="P64" s="46"/>
      <c r="R64" s="22"/>
    </row>
    <row r="65" spans="2:18" x14ac:dyDescent="0.3">
      <c r="B65" s="21"/>
      <c r="D65" s="45"/>
      <c r="H65" s="46"/>
      <c r="J65" s="45"/>
      <c r="P65" s="46"/>
      <c r="R65" s="22"/>
    </row>
    <row r="66" spans="2:18" x14ac:dyDescent="0.3">
      <c r="B66" s="21"/>
      <c r="D66" s="45"/>
      <c r="H66" s="46"/>
      <c r="J66" s="45"/>
      <c r="P66" s="46"/>
      <c r="R66" s="22"/>
    </row>
    <row r="67" spans="2:18" x14ac:dyDescent="0.3">
      <c r="B67" s="21"/>
      <c r="D67" s="45"/>
      <c r="H67" s="46"/>
      <c r="J67" s="45"/>
      <c r="P67" s="46"/>
      <c r="R67" s="22"/>
    </row>
    <row r="68" spans="2:18" x14ac:dyDescent="0.3">
      <c r="B68" s="21"/>
      <c r="D68" s="45"/>
      <c r="H68" s="46"/>
      <c r="J68" s="45"/>
      <c r="P68" s="46"/>
      <c r="R68" s="22"/>
    </row>
    <row r="69" spans="2:18" x14ac:dyDescent="0.3">
      <c r="B69" s="21"/>
      <c r="D69" s="45"/>
      <c r="H69" s="46"/>
      <c r="J69" s="45"/>
      <c r="P69" s="46"/>
      <c r="R69" s="22"/>
    </row>
    <row r="70" spans="2:18" s="1" customFormat="1" ht="15" x14ac:dyDescent="0.3">
      <c r="B70" s="29"/>
      <c r="D70" s="47" t="s">
        <v>49</v>
      </c>
      <c r="E70" s="48"/>
      <c r="F70" s="48"/>
      <c r="G70" s="49" t="s">
        <v>50</v>
      </c>
      <c r="H70" s="50"/>
      <c r="J70" s="47" t="s">
        <v>49</v>
      </c>
      <c r="K70" s="48"/>
      <c r="L70" s="48"/>
      <c r="M70" s="48"/>
      <c r="N70" s="49" t="s">
        <v>50</v>
      </c>
      <c r="O70" s="48"/>
      <c r="P70" s="50"/>
      <c r="R70" s="30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9"/>
      <c r="C76" s="176" t="s">
        <v>106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30"/>
    </row>
    <row r="77" spans="2:18" s="1" customFormat="1" ht="6.95" customHeight="1" x14ac:dyDescent="0.3">
      <c r="B77" s="29"/>
      <c r="R77" s="30"/>
    </row>
    <row r="78" spans="2:18" s="1" customFormat="1" ht="30" customHeight="1" x14ac:dyDescent="0.3">
      <c r="B78" s="29"/>
      <c r="C78" s="26" t="s">
        <v>16</v>
      </c>
      <c r="F78" s="210" t="str">
        <f>F6</f>
        <v>Zníženie energetickej náročnosti spoločnosti Kovomont-PO, Výrobná hala č.4</v>
      </c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R78" s="30"/>
    </row>
    <row r="79" spans="2:18" s="1" customFormat="1" ht="36.950000000000003" customHeight="1" x14ac:dyDescent="0.3">
      <c r="B79" s="29"/>
      <c r="C79" s="60" t="s">
        <v>102</v>
      </c>
      <c r="F79" s="190" t="str">
        <f>F7</f>
        <v>02 - Zateplenie strechy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R79" s="30"/>
    </row>
    <row r="80" spans="2:18" s="1" customFormat="1" ht="6.95" customHeight="1" x14ac:dyDescent="0.3">
      <c r="B80" s="29"/>
      <c r="R80" s="30"/>
    </row>
    <row r="81" spans="2:47" s="1" customFormat="1" ht="18" customHeight="1" x14ac:dyDescent="0.3">
      <c r="B81" s="29"/>
      <c r="C81" s="26" t="s">
        <v>20</v>
      </c>
      <c r="F81" s="24" t="str">
        <f>F9</f>
        <v>Prešov</v>
      </c>
      <c r="K81" s="26" t="s">
        <v>22</v>
      </c>
      <c r="M81" s="213">
        <f>IF(O9="","",O9)</f>
        <v>43896</v>
      </c>
      <c r="N81" s="213"/>
      <c r="O81" s="213"/>
      <c r="P81" s="213"/>
      <c r="R81" s="30"/>
    </row>
    <row r="82" spans="2:47" s="1" customFormat="1" ht="6.95" customHeight="1" x14ac:dyDescent="0.3">
      <c r="B82" s="29"/>
      <c r="R82" s="30"/>
    </row>
    <row r="83" spans="2:47" s="1" customFormat="1" ht="15" x14ac:dyDescent="0.3">
      <c r="B83" s="29"/>
      <c r="C83" s="26" t="s">
        <v>23</v>
      </c>
      <c r="F83" s="24" t="str">
        <f>E12</f>
        <v>Kovomont - PO s.r.o., Prešov</v>
      </c>
      <c r="K83" s="26" t="s">
        <v>29</v>
      </c>
      <c r="M83" s="178" t="str">
        <f>E18</f>
        <v>ing. M. Kovaľ, Prešov</v>
      </c>
      <c r="N83" s="178"/>
      <c r="O83" s="178"/>
      <c r="P83" s="178"/>
      <c r="Q83" s="178"/>
      <c r="R83" s="30"/>
    </row>
    <row r="84" spans="2:47" s="1" customFormat="1" ht="14.45" customHeight="1" x14ac:dyDescent="0.3">
      <c r="B84" s="29"/>
      <c r="C84" s="26" t="s">
        <v>27</v>
      </c>
      <c r="F84" s="24" t="str">
        <f>IF(E15="","",E15)</f>
        <v xml:space="preserve"> </v>
      </c>
      <c r="K84" s="26" t="s">
        <v>32</v>
      </c>
      <c r="M84" s="178" t="str">
        <f>E21</f>
        <v xml:space="preserve"> </v>
      </c>
      <c r="N84" s="178"/>
      <c r="O84" s="178"/>
      <c r="P84" s="178"/>
      <c r="Q84" s="178"/>
      <c r="R84" s="30"/>
    </row>
    <row r="85" spans="2:47" s="1" customFormat="1" ht="10.35" customHeight="1" x14ac:dyDescent="0.3">
      <c r="B85" s="29"/>
      <c r="R85" s="30"/>
    </row>
    <row r="86" spans="2:47" s="1" customFormat="1" ht="29.25" customHeight="1" x14ac:dyDescent="0.3">
      <c r="B86" s="29"/>
      <c r="C86" s="218" t="s">
        <v>107</v>
      </c>
      <c r="D86" s="219"/>
      <c r="E86" s="219"/>
      <c r="F86" s="219"/>
      <c r="G86" s="219"/>
      <c r="H86" s="92"/>
      <c r="I86" s="92"/>
      <c r="J86" s="92"/>
      <c r="K86" s="92"/>
      <c r="L86" s="92"/>
      <c r="M86" s="92"/>
      <c r="N86" s="218" t="s">
        <v>108</v>
      </c>
      <c r="O86" s="219"/>
      <c r="P86" s="219"/>
      <c r="Q86" s="219"/>
      <c r="R86" s="30"/>
    </row>
    <row r="87" spans="2:47" s="1" customFormat="1" ht="10.35" customHeight="1" x14ac:dyDescent="0.3">
      <c r="B87" s="29"/>
      <c r="R87" s="30"/>
    </row>
    <row r="88" spans="2:47" s="1" customFormat="1" ht="29.25" customHeight="1" x14ac:dyDescent="0.3">
      <c r="B88" s="29"/>
      <c r="C88" s="99" t="s">
        <v>109</v>
      </c>
      <c r="N88" s="202">
        <f>N119</f>
        <v>0</v>
      </c>
      <c r="O88" s="220"/>
      <c r="P88" s="220"/>
      <c r="Q88" s="220"/>
      <c r="R88" s="30"/>
      <c r="AU88" s="17" t="s">
        <v>110</v>
      </c>
    </row>
    <row r="89" spans="2:47" s="6" customFormat="1" ht="24.95" customHeight="1" x14ac:dyDescent="0.3">
      <c r="B89" s="100"/>
      <c r="D89" s="101" t="s">
        <v>111</v>
      </c>
      <c r="N89" s="221">
        <f>N120</f>
        <v>0</v>
      </c>
      <c r="O89" s="222"/>
      <c r="P89" s="222"/>
      <c r="Q89" s="222"/>
      <c r="R89" s="102"/>
    </row>
    <row r="90" spans="2:47" s="7" customFormat="1" ht="19.899999999999999" customHeight="1" x14ac:dyDescent="0.3">
      <c r="B90" s="103"/>
      <c r="D90" s="104" t="s">
        <v>113</v>
      </c>
      <c r="N90" s="223">
        <f>N121</f>
        <v>0</v>
      </c>
      <c r="O90" s="224"/>
      <c r="P90" s="224"/>
      <c r="Q90" s="224"/>
      <c r="R90" s="105"/>
    </row>
    <row r="91" spans="2:47" s="7" customFormat="1" ht="19.899999999999999" customHeight="1" x14ac:dyDescent="0.3">
      <c r="B91" s="103"/>
      <c r="D91" s="104" t="s">
        <v>114</v>
      </c>
      <c r="N91" s="223">
        <f>N123</f>
        <v>0</v>
      </c>
      <c r="O91" s="224"/>
      <c r="P91" s="224"/>
      <c r="Q91" s="224"/>
      <c r="R91" s="105"/>
    </row>
    <row r="92" spans="2:47" s="6" customFormat="1" ht="24.95" customHeight="1" x14ac:dyDescent="0.3">
      <c r="B92" s="100"/>
      <c r="D92" s="101" t="s">
        <v>194</v>
      </c>
      <c r="N92" s="221">
        <f>N125</f>
        <v>0</v>
      </c>
      <c r="O92" s="222"/>
      <c r="P92" s="222"/>
      <c r="Q92" s="222"/>
      <c r="R92" s="102"/>
    </row>
    <row r="93" spans="2:47" s="7" customFormat="1" ht="19.899999999999999" customHeight="1" x14ac:dyDescent="0.3">
      <c r="B93" s="103"/>
      <c r="D93" s="104" t="s">
        <v>195</v>
      </c>
      <c r="N93" s="223">
        <f>N126</f>
        <v>0</v>
      </c>
      <c r="O93" s="224"/>
      <c r="P93" s="224"/>
      <c r="Q93" s="224"/>
      <c r="R93" s="105"/>
    </row>
    <row r="94" spans="2:47" s="7" customFormat="1" ht="19.899999999999999" customHeight="1" x14ac:dyDescent="0.3">
      <c r="B94" s="103"/>
      <c r="D94" s="104" t="s">
        <v>196</v>
      </c>
      <c r="N94" s="223">
        <f>N134</f>
        <v>0</v>
      </c>
      <c r="O94" s="224"/>
      <c r="P94" s="224"/>
      <c r="Q94" s="224"/>
      <c r="R94" s="105"/>
    </row>
    <row r="95" spans="2:47" s="7" customFormat="1" ht="19.899999999999999" customHeight="1" x14ac:dyDescent="0.3">
      <c r="B95" s="103"/>
      <c r="D95" s="104" t="s">
        <v>197</v>
      </c>
      <c r="N95" s="223">
        <f>N138</f>
        <v>0</v>
      </c>
      <c r="O95" s="224"/>
      <c r="P95" s="224"/>
      <c r="Q95" s="224"/>
      <c r="R95" s="105"/>
    </row>
    <row r="96" spans="2:47" s="7" customFormat="1" ht="19.899999999999999" customHeight="1" x14ac:dyDescent="0.3">
      <c r="B96" s="103"/>
      <c r="D96" s="104" t="s">
        <v>198</v>
      </c>
      <c r="N96" s="223">
        <f>N142</f>
        <v>0</v>
      </c>
      <c r="O96" s="224"/>
      <c r="P96" s="224"/>
      <c r="Q96" s="224"/>
      <c r="R96" s="105"/>
    </row>
    <row r="97" spans="2:21" s="6" customFormat="1" ht="24.95" customHeight="1" x14ac:dyDescent="0.3">
      <c r="B97" s="100"/>
      <c r="D97" s="101" t="s">
        <v>199</v>
      </c>
      <c r="N97" s="221">
        <f>N147</f>
        <v>0</v>
      </c>
      <c r="O97" s="222"/>
      <c r="P97" s="222"/>
      <c r="Q97" s="222"/>
      <c r="R97" s="102"/>
    </row>
    <row r="98" spans="2:21" s="7" customFormat="1" ht="19.899999999999999" customHeight="1" x14ac:dyDescent="0.3">
      <c r="B98" s="103"/>
      <c r="D98" s="104" t="s">
        <v>200</v>
      </c>
      <c r="N98" s="223">
        <f>N148</f>
        <v>0</v>
      </c>
      <c r="O98" s="224"/>
      <c r="P98" s="224"/>
      <c r="Q98" s="224"/>
      <c r="R98" s="105"/>
    </row>
    <row r="99" spans="2:21" s="1" customFormat="1" ht="21.75" customHeight="1" x14ac:dyDescent="0.3">
      <c r="B99" s="29"/>
      <c r="R99" s="30"/>
    </row>
    <row r="100" spans="2:21" s="1" customFormat="1" ht="29.25" customHeight="1" x14ac:dyDescent="0.3">
      <c r="B100" s="29"/>
      <c r="C100" s="99" t="s">
        <v>115</v>
      </c>
      <c r="N100" s="220">
        <v>0</v>
      </c>
      <c r="O100" s="225"/>
      <c r="P100" s="225"/>
      <c r="Q100" s="225"/>
      <c r="R100" s="30"/>
      <c r="T100" s="106"/>
      <c r="U100" s="107" t="s">
        <v>37</v>
      </c>
    </row>
    <row r="101" spans="2:21" s="1" customFormat="1" ht="18" customHeight="1" x14ac:dyDescent="0.3">
      <c r="B101" s="29"/>
      <c r="R101" s="30"/>
    </row>
    <row r="102" spans="2:21" s="1" customFormat="1" ht="29.25" customHeight="1" x14ac:dyDescent="0.3">
      <c r="B102" s="29"/>
      <c r="C102" s="91" t="s">
        <v>95</v>
      </c>
      <c r="D102" s="92"/>
      <c r="E102" s="92"/>
      <c r="F102" s="92"/>
      <c r="G102" s="92"/>
      <c r="H102" s="92"/>
      <c r="I102" s="92"/>
      <c r="J102" s="92"/>
      <c r="K102" s="92"/>
      <c r="L102" s="197">
        <f>ROUND(SUM(N88+N100),2)</f>
        <v>0</v>
      </c>
      <c r="M102" s="197"/>
      <c r="N102" s="197"/>
      <c r="O102" s="197"/>
      <c r="P102" s="197"/>
      <c r="Q102" s="197"/>
      <c r="R102" s="30"/>
    </row>
    <row r="103" spans="2:21" s="1" customFormat="1" ht="6.95" customHeight="1" x14ac:dyDescent="0.3"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3"/>
    </row>
    <row r="107" spans="2:21" s="1" customFormat="1" ht="6.95" customHeight="1" x14ac:dyDescent="0.3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6"/>
    </row>
    <row r="108" spans="2:21" s="1" customFormat="1" ht="36.950000000000003" customHeight="1" x14ac:dyDescent="0.3">
      <c r="B108" s="29"/>
      <c r="C108" s="176" t="s">
        <v>116</v>
      </c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30"/>
    </row>
    <row r="109" spans="2:21" s="1" customFormat="1" ht="6.95" customHeight="1" x14ac:dyDescent="0.3">
      <c r="B109" s="29"/>
      <c r="R109" s="30"/>
    </row>
    <row r="110" spans="2:21" s="1" customFormat="1" ht="30" customHeight="1" x14ac:dyDescent="0.3">
      <c r="B110" s="29"/>
      <c r="C110" s="26" t="s">
        <v>16</v>
      </c>
      <c r="F110" s="210" t="str">
        <f>F6</f>
        <v>Zníženie energetickej náročnosti spoločnosti Kovomont-PO, Výrobná hala č.4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R110" s="30"/>
    </row>
    <row r="111" spans="2:21" s="1" customFormat="1" ht="36.950000000000003" customHeight="1" x14ac:dyDescent="0.3">
      <c r="B111" s="29"/>
      <c r="C111" s="60" t="s">
        <v>102</v>
      </c>
      <c r="F111" s="190" t="str">
        <f>F7</f>
        <v>02 - Zateplenie strechy</v>
      </c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R111" s="30"/>
    </row>
    <row r="112" spans="2:21" s="1" customFormat="1" ht="6.95" customHeight="1" x14ac:dyDescent="0.3">
      <c r="B112" s="29"/>
      <c r="R112" s="30"/>
    </row>
    <row r="113" spans="2:65" s="1" customFormat="1" ht="18" customHeight="1" x14ac:dyDescent="0.3">
      <c r="B113" s="29"/>
      <c r="C113" s="26" t="s">
        <v>20</v>
      </c>
      <c r="F113" s="24" t="str">
        <f>F9</f>
        <v>Prešov</v>
      </c>
      <c r="K113" s="26" t="s">
        <v>22</v>
      </c>
      <c r="M113" s="213">
        <f>IF(O9="","",O9)</f>
        <v>43896</v>
      </c>
      <c r="N113" s="213"/>
      <c r="O113" s="213"/>
      <c r="P113" s="213"/>
      <c r="R113" s="30"/>
    </row>
    <row r="114" spans="2:65" s="1" customFormat="1" ht="6.95" customHeight="1" x14ac:dyDescent="0.3">
      <c r="B114" s="29"/>
      <c r="R114" s="30"/>
    </row>
    <row r="115" spans="2:65" s="1" customFormat="1" ht="15" x14ac:dyDescent="0.3">
      <c r="B115" s="29"/>
      <c r="C115" s="26" t="s">
        <v>23</v>
      </c>
      <c r="F115" s="24" t="str">
        <f>E12</f>
        <v>Kovomont - PO s.r.o., Prešov</v>
      </c>
      <c r="K115" s="26" t="s">
        <v>29</v>
      </c>
      <c r="M115" s="178" t="str">
        <f>E18</f>
        <v>ing. M. Kovaľ, Prešov</v>
      </c>
      <c r="N115" s="178"/>
      <c r="O115" s="178"/>
      <c r="P115" s="178"/>
      <c r="Q115" s="178"/>
      <c r="R115" s="30"/>
    </row>
    <row r="116" spans="2:65" s="1" customFormat="1" ht="14.45" customHeight="1" x14ac:dyDescent="0.3">
      <c r="B116" s="29"/>
      <c r="C116" s="26" t="s">
        <v>27</v>
      </c>
      <c r="F116" s="24" t="str">
        <f>IF(E15="","",E15)</f>
        <v xml:space="preserve"> </v>
      </c>
      <c r="K116" s="26" t="s">
        <v>32</v>
      </c>
      <c r="M116" s="178" t="str">
        <f>E21</f>
        <v xml:space="preserve"> </v>
      </c>
      <c r="N116" s="178"/>
      <c r="O116" s="178"/>
      <c r="P116" s="178"/>
      <c r="Q116" s="178"/>
      <c r="R116" s="30"/>
    </row>
    <row r="117" spans="2:65" s="1" customFormat="1" ht="10.35" customHeight="1" x14ac:dyDescent="0.3">
      <c r="B117" s="29"/>
      <c r="R117" s="30"/>
    </row>
    <row r="118" spans="2:65" s="8" customFormat="1" ht="29.25" customHeight="1" x14ac:dyDescent="0.3">
      <c r="B118" s="108"/>
      <c r="C118" s="109" t="s">
        <v>117</v>
      </c>
      <c r="D118" s="110" t="s">
        <v>118</v>
      </c>
      <c r="E118" s="110" t="s">
        <v>55</v>
      </c>
      <c r="F118" s="226" t="s">
        <v>119</v>
      </c>
      <c r="G118" s="226"/>
      <c r="H118" s="226"/>
      <c r="I118" s="226"/>
      <c r="J118" s="110" t="s">
        <v>120</v>
      </c>
      <c r="K118" s="110" t="s">
        <v>121</v>
      </c>
      <c r="L118" s="226" t="s">
        <v>122</v>
      </c>
      <c r="M118" s="226"/>
      <c r="N118" s="226" t="s">
        <v>108</v>
      </c>
      <c r="O118" s="226"/>
      <c r="P118" s="226"/>
      <c r="Q118" s="227"/>
      <c r="R118" s="111"/>
      <c r="T118" s="65" t="s">
        <v>123</v>
      </c>
      <c r="U118" s="66" t="s">
        <v>37</v>
      </c>
      <c r="V118" s="66" t="s">
        <v>124</v>
      </c>
      <c r="W118" s="66" t="s">
        <v>125</v>
      </c>
      <c r="X118" s="66" t="s">
        <v>126</v>
      </c>
      <c r="Y118" s="66" t="s">
        <v>127</v>
      </c>
      <c r="Z118" s="66" t="s">
        <v>128</v>
      </c>
      <c r="AA118" s="67" t="s">
        <v>129</v>
      </c>
    </row>
    <row r="119" spans="2:65" s="1" customFormat="1" ht="29.25" customHeight="1" x14ac:dyDescent="0.35">
      <c r="B119" s="29"/>
      <c r="C119" s="69" t="s">
        <v>104</v>
      </c>
      <c r="N119" s="231">
        <f>BK119</f>
        <v>0</v>
      </c>
      <c r="O119" s="232"/>
      <c r="P119" s="232"/>
      <c r="Q119" s="232"/>
      <c r="R119" s="30"/>
      <c r="T119" s="68"/>
      <c r="U119" s="43"/>
      <c r="V119" s="43"/>
      <c r="W119" s="112">
        <f>W120+W125+W147</f>
        <v>270.33766699800003</v>
      </c>
      <c r="X119" s="43"/>
      <c r="Y119" s="112">
        <f>Y120+Y125+Y147</f>
        <v>78.352913720000004</v>
      </c>
      <c r="Z119" s="43"/>
      <c r="AA119" s="113">
        <f>AA120+AA125+AA147</f>
        <v>7.0035E-2</v>
      </c>
      <c r="AT119" s="17" t="s">
        <v>72</v>
      </c>
      <c r="AU119" s="17" t="s">
        <v>110</v>
      </c>
      <c r="BK119" s="114">
        <f>BK120+BK125+BK147</f>
        <v>0</v>
      </c>
    </row>
    <row r="120" spans="2:65" s="9" customFormat="1" ht="37.35" customHeight="1" x14ac:dyDescent="0.35">
      <c r="B120" s="115"/>
      <c r="D120" s="116" t="s">
        <v>111</v>
      </c>
      <c r="E120" s="116"/>
      <c r="F120" s="116"/>
      <c r="G120" s="116"/>
      <c r="H120" s="116"/>
      <c r="I120" s="116"/>
      <c r="J120" s="116"/>
      <c r="K120" s="116"/>
      <c r="L120" s="116"/>
      <c r="M120" s="116"/>
      <c r="N120" s="233">
        <f>BK120</f>
        <v>0</v>
      </c>
      <c r="O120" s="221"/>
      <c r="P120" s="221"/>
      <c r="Q120" s="221"/>
      <c r="R120" s="117"/>
      <c r="T120" s="118"/>
      <c r="W120" s="119">
        <f>W121+W123</f>
        <v>62.932265999999998</v>
      </c>
      <c r="Y120" s="119">
        <f>Y121+Y123</f>
        <v>14.113008000000001</v>
      </c>
      <c r="AA120" s="120">
        <f>AA121+AA123</f>
        <v>0</v>
      </c>
      <c r="AR120" s="121" t="s">
        <v>81</v>
      </c>
      <c r="AT120" s="122" t="s">
        <v>72</v>
      </c>
      <c r="AU120" s="122" t="s">
        <v>73</v>
      </c>
      <c r="AY120" s="121" t="s">
        <v>130</v>
      </c>
      <c r="BK120" s="123">
        <f>BK121+BK123</f>
        <v>0</v>
      </c>
    </row>
    <row r="121" spans="2:65" s="9" customFormat="1" ht="19.899999999999999" customHeight="1" x14ac:dyDescent="0.3">
      <c r="B121" s="115"/>
      <c r="D121" s="124" t="s">
        <v>113</v>
      </c>
      <c r="E121" s="124"/>
      <c r="F121" s="124"/>
      <c r="G121" s="124"/>
      <c r="H121" s="124"/>
      <c r="I121" s="124"/>
      <c r="J121" s="124"/>
      <c r="K121" s="124"/>
      <c r="L121" s="124"/>
      <c r="M121" s="124"/>
      <c r="N121" s="234">
        <f>BK121</f>
        <v>0</v>
      </c>
      <c r="O121" s="235"/>
      <c r="P121" s="235"/>
      <c r="Q121" s="235"/>
      <c r="R121" s="117"/>
      <c r="T121" s="118"/>
      <c r="W121" s="119">
        <f>W122</f>
        <v>28.001999999999999</v>
      </c>
      <c r="Y121" s="119">
        <f>Y122</f>
        <v>14.113008000000001</v>
      </c>
      <c r="AA121" s="120">
        <f>AA122</f>
        <v>0</v>
      </c>
      <c r="AR121" s="121" t="s">
        <v>81</v>
      </c>
      <c r="AT121" s="122" t="s">
        <v>72</v>
      </c>
      <c r="AU121" s="122" t="s">
        <v>81</v>
      </c>
      <c r="AY121" s="121" t="s">
        <v>130</v>
      </c>
      <c r="BK121" s="123">
        <f>BK122</f>
        <v>0</v>
      </c>
    </row>
    <row r="122" spans="2:65" s="1" customFormat="1" ht="25.5" customHeight="1" x14ac:dyDescent="0.3">
      <c r="B122" s="125"/>
      <c r="C122" s="126" t="s">
        <v>81</v>
      </c>
      <c r="D122" s="126" t="s">
        <v>131</v>
      </c>
      <c r="E122" s="127" t="s">
        <v>201</v>
      </c>
      <c r="F122" s="228" t="s">
        <v>202</v>
      </c>
      <c r="G122" s="228"/>
      <c r="H122" s="228"/>
      <c r="I122" s="228"/>
      <c r="J122" s="128" t="s">
        <v>134</v>
      </c>
      <c r="K122" s="129">
        <v>186.68</v>
      </c>
      <c r="L122" s="229"/>
      <c r="M122" s="229"/>
      <c r="N122" s="229">
        <f>ROUND(L122*K122,2)</f>
        <v>0</v>
      </c>
      <c r="O122" s="229"/>
      <c r="P122" s="229"/>
      <c r="Q122" s="229"/>
      <c r="R122" s="130"/>
      <c r="T122" s="131" t="s">
        <v>5</v>
      </c>
      <c r="U122" s="36" t="s">
        <v>40</v>
      </c>
      <c r="V122" s="132">
        <v>0.15</v>
      </c>
      <c r="W122" s="132">
        <f>V122*K122</f>
        <v>28.001999999999999</v>
      </c>
      <c r="X122" s="132">
        <v>7.5600000000000001E-2</v>
      </c>
      <c r="Y122" s="132">
        <f>X122*K122</f>
        <v>14.113008000000001</v>
      </c>
      <c r="Z122" s="132">
        <v>0</v>
      </c>
      <c r="AA122" s="133">
        <f>Z122*K122</f>
        <v>0</v>
      </c>
      <c r="AR122" s="17" t="s">
        <v>135</v>
      </c>
      <c r="AT122" s="17" t="s">
        <v>131</v>
      </c>
      <c r="AU122" s="17" t="s">
        <v>136</v>
      </c>
      <c r="AY122" s="17" t="s">
        <v>130</v>
      </c>
      <c r="BE122" s="134">
        <f>IF(U122="základná",N122,0)</f>
        <v>0</v>
      </c>
      <c r="BF122" s="134">
        <f>IF(U122="znížená",N122,0)</f>
        <v>0</v>
      </c>
      <c r="BG122" s="134">
        <f>IF(U122="zákl. prenesená",N122,0)</f>
        <v>0</v>
      </c>
      <c r="BH122" s="134">
        <f>IF(U122="zníž. prenesená",N122,0)</f>
        <v>0</v>
      </c>
      <c r="BI122" s="134">
        <f>IF(U122="nulová",N122,0)</f>
        <v>0</v>
      </c>
      <c r="BJ122" s="17" t="s">
        <v>136</v>
      </c>
      <c r="BK122" s="134">
        <f>ROUND(L122*K122,2)</f>
        <v>0</v>
      </c>
      <c r="BL122" s="17" t="s">
        <v>135</v>
      </c>
      <c r="BM122" s="17" t="s">
        <v>203</v>
      </c>
    </row>
    <row r="123" spans="2:65" s="9" customFormat="1" ht="29.85" customHeight="1" x14ac:dyDescent="0.3">
      <c r="B123" s="115"/>
      <c r="D123" s="124" t="s">
        <v>114</v>
      </c>
      <c r="E123" s="124"/>
      <c r="F123" s="124"/>
      <c r="G123" s="124"/>
      <c r="H123" s="124"/>
      <c r="I123" s="124"/>
      <c r="J123" s="124"/>
      <c r="K123" s="124"/>
      <c r="L123" s="124"/>
      <c r="M123" s="124"/>
      <c r="N123" s="236">
        <f>BK123</f>
        <v>0</v>
      </c>
      <c r="O123" s="237"/>
      <c r="P123" s="237"/>
      <c r="Q123" s="237"/>
      <c r="R123" s="117"/>
      <c r="T123" s="118"/>
      <c r="W123" s="119">
        <f>W124</f>
        <v>34.930266000000003</v>
      </c>
      <c r="Y123" s="119">
        <f>Y124</f>
        <v>0</v>
      </c>
      <c r="AA123" s="120">
        <f>AA124</f>
        <v>0</v>
      </c>
      <c r="AR123" s="121" t="s">
        <v>81</v>
      </c>
      <c r="AT123" s="122" t="s">
        <v>72</v>
      </c>
      <c r="AU123" s="122" t="s">
        <v>81</v>
      </c>
      <c r="AY123" s="121" t="s">
        <v>130</v>
      </c>
      <c r="BK123" s="123">
        <f>BK124</f>
        <v>0</v>
      </c>
    </row>
    <row r="124" spans="2:65" s="1" customFormat="1" ht="38.25" customHeight="1" x14ac:dyDescent="0.3">
      <c r="B124" s="125"/>
      <c r="C124" s="126" t="s">
        <v>136</v>
      </c>
      <c r="D124" s="126" t="s">
        <v>131</v>
      </c>
      <c r="E124" s="127" t="s">
        <v>190</v>
      </c>
      <c r="F124" s="228" t="s">
        <v>191</v>
      </c>
      <c r="G124" s="228"/>
      <c r="H124" s="228"/>
      <c r="I124" s="228"/>
      <c r="J124" s="128" t="s">
        <v>171</v>
      </c>
      <c r="K124" s="129">
        <v>14.182</v>
      </c>
      <c r="L124" s="229"/>
      <c r="M124" s="229"/>
      <c r="N124" s="229">
        <f>ROUND(L124*K124,2)</f>
        <v>0</v>
      </c>
      <c r="O124" s="229"/>
      <c r="P124" s="229"/>
      <c r="Q124" s="229"/>
      <c r="R124" s="130"/>
      <c r="T124" s="131" t="s">
        <v>5</v>
      </c>
      <c r="U124" s="36" t="s">
        <v>40</v>
      </c>
      <c r="V124" s="132">
        <v>2.4630000000000001</v>
      </c>
      <c r="W124" s="132">
        <f>V124*K124</f>
        <v>34.930266000000003</v>
      </c>
      <c r="X124" s="132">
        <v>0</v>
      </c>
      <c r="Y124" s="132">
        <f>X124*K124</f>
        <v>0</v>
      </c>
      <c r="Z124" s="132">
        <v>0</v>
      </c>
      <c r="AA124" s="133">
        <f>Z124*K124</f>
        <v>0</v>
      </c>
      <c r="AR124" s="17" t="s">
        <v>135</v>
      </c>
      <c r="AT124" s="17" t="s">
        <v>131</v>
      </c>
      <c r="AU124" s="17" t="s">
        <v>136</v>
      </c>
      <c r="AY124" s="17" t="s">
        <v>130</v>
      </c>
      <c r="BE124" s="134">
        <f>IF(U124="základná",N124,0)</f>
        <v>0</v>
      </c>
      <c r="BF124" s="134">
        <f>IF(U124="znížená",N124,0)</f>
        <v>0</v>
      </c>
      <c r="BG124" s="134">
        <f>IF(U124="zákl. prenesená",N124,0)</f>
        <v>0</v>
      </c>
      <c r="BH124" s="134">
        <f>IF(U124="zníž. prenesená",N124,0)</f>
        <v>0</v>
      </c>
      <c r="BI124" s="134">
        <f>IF(U124="nulová",N124,0)</f>
        <v>0</v>
      </c>
      <c r="BJ124" s="17" t="s">
        <v>136</v>
      </c>
      <c r="BK124" s="134">
        <f>ROUND(L124*K124,2)</f>
        <v>0</v>
      </c>
      <c r="BL124" s="17" t="s">
        <v>135</v>
      </c>
      <c r="BM124" s="17" t="s">
        <v>204</v>
      </c>
    </row>
    <row r="125" spans="2:65" s="9" customFormat="1" ht="37.35" customHeight="1" x14ac:dyDescent="0.35">
      <c r="B125" s="115"/>
      <c r="D125" s="116" t="s">
        <v>194</v>
      </c>
      <c r="E125" s="116"/>
      <c r="F125" s="116"/>
      <c r="G125" s="116"/>
      <c r="H125" s="116"/>
      <c r="I125" s="116"/>
      <c r="J125" s="116"/>
      <c r="K125" s="116"/>
      <c r="L125" s="116"/>
      <c r="M125" s="116"/>
      <c r="N125" s="240">
        <f>BK125</f>
        <v>0</v>
      </c>
      <c r="O125" s="241"/>
      <c r="P125" s="241"/>
      <c r="Q125" s="241"/>
      <c r="R125" s="117"/>
      <c r="T125" s="118"/>
      <c r="W125" s="119">
        <f>W126+W134+W138+W142</f>
        <v>207.405400998</v>
      </c>
      <c r="Y125" s="119">
        <f>Y126+Y134+Y138+Y142</f>
        <v>64.239905719999996</v>
      </c>
      <c r="AA125" s="120">
        <f>AA126+AA134+AA138+AA142</f>
        <v>7.0035E-2</v>
      </c>
      <c r="AR125" s="121" t="s">
        <v>136</v>
      </c>
      <c r="AT125" s="122" t="s">
        <v>72</v>
      </c>
      <c r="AU125" s="122" t="s">
        <v>73</v>
      </c>
      <c r="AY125" s="121" t="s">
        <v>130</v>
      </c>
      <c r="BK125" s="123">
        <f>BK126+BK134+BK138+BK142</f>
        <v>0</v>
      </c>
    </row>
    <row r="126" spans="2:65" s="9" customFormat="1" ht="19.899999999999999" customHeight="1" x14ac:dyDescent="0.3">
      <c r="B126" s="115"/>
      <c r="D126" s="124" t="s">
        <v>195</v>
      </c>
      <c r="E126" s="124"/>
      <c r="F126" s="124"/>
      <c r="G126" s="124"/>
      <c r="H126" s="124"/>
      <c r="I126" s="124"/>
      <c r="J126" s="124"/>
      <c r="K126" s="124"/>
      <c r="L126" s="124"/>
      <c r="M126" s="124"/>
      <c r="N126" s="234">
        <f>BK126</f>
        <v>0</v>
      </c>
      <c r="O126" s="235"/>
      <c r="P126" s="235"/>
      <c r="Q126" s="235"/>
      <c r="R126" s="117"/>
      <c r="T126" s="118"/>
      <c r="W126" s="119">
        <f>SUM(W127:W133)</f>
        <v>103.60689565</v>
      </c>
      <c r="Y126" s="119">
        <f>SUM(Y127:Y133)</f>
        <v>62.343423880000003</v>
      </c>
      <c r="AA126" s="120">
        <f>SUM(AA127:AA133)</f>
        <v>0</v>
      </c>
      <c r="AR126" s="121" t="s">
        <v>136</v>
      </c>
      <c r="AT126" s="122" t="s">
        <v>72</v>
      </c>
      <c r="AU126" s="122" t="s">
        <v>81</v>
      </c>
      <c r="AY126" s="121" t="s">
        <v>130</v>
      </c>
      <c r="BK126" s="123">
        <f>SUM(BK127:BK133)</f>
        <v>0</v>
      </c>
    </row>
    <row r="127" spans="2:65" s="1" customFormat="1" ht="38.25" customHeight="1" x14ac:dyDescent="0.3">
      <c r="B127" s="125"/>
      <c r="C127" s="126" t="s">
        <v>141</v>
      </c>
      <c r="D127" s="126" t="s">
        <v>131</v>
      </c>
      <c r="E127" s="127" t="s">
        <v>205</v>
      </c>
      <c r="F127" s="228" t="s">
        <v>206</v>
      </c>
      <c r="G127" s="228"/>
      <c r="H127" s="228"/>
      <c r="I127" s="228"/>
      <c r="J127" s="128" t="s">
        <v>134</v>
      </c>
      <c r="K127" s="129">
        <v>214.80500000000001</v>
      </c>
      <c r="L127" s="229"/>
      <c r="M127" s="229"/>
      <c r="N127" s="229">
        <f t="shared" ref="N127:N133" si="0">ROUND(L127*K127,2)</f>
        <v>0</v>
      </c>
      <c r="O127" s="229"/>
      <c r="P127" s="229"/>
      <c r="Q127" s="229"/>
      <c r="R127" s="130"/>
      <c r="T127" s="131" t="s">
        <v>5</v>
      </c>
      <c r="U127" s="36" t="s">
        <v>40</v>
      </c>
      <c r="V127" s="132">
        <v>5.602E-2</v>
      </c>
      <c r="W127" s="132">
        <f t="shared" ref="W127:W133" si="1">V127*K127</f>
        <v>12.0333761</v>
      </c>
      <c r="X127" s="132">
        <v>0</v>
      </c>
      <c r="Y127" s="132">
        <f t="shared" ref="Y127:Y133" si="2">X127*K127</f>
        <v>0</v>
      </c>
      <c r="Z127" s="132">
        <v>0</v>
      </c>
      <c r="AA127" s="133">
        <f t="shared" ref="AA127:AA133" si="3">Z127*K127</f>
        <v>0</v>
      </c>
      <c r="AR127" s="17" t="s">
        <v>207</v>
      </c>
      <c r="AT127" s="17" t="s">
        <v>131</v>
      </c>
      <c r="AU127" s="17" t="s">
        <v>136</v>
      </c>
      <c r="AY127" s="17" t="s">
        <v>130</v>
      </c>
      <c r="BE127" s="134">
        <f t="shared" ref="BE127:BE133" si="4">IF(U127="základná",N127,0)</f>
        <v>0</v>
      </c>
      <c r="BF127" s="134">
        <f t="shared" ref="BF127:BF133" si="5">IF(U127="znížená",N127,0)</f>
        <v>0</v>
      </c>
      <c r="BG127" s="134">
        <f t="shared" ref="BG127:BG133" si="6">IF(U127="zákl. prenesená",N127,0)</f>
        <v>0</v>
      </c>
      <c r="BH127" s="134">
        <f t="shared" ref="BH127:BH133" si="7">IF(U127="zníž. prenesená",N127,0)</f>
        <v>0</v>
      </c>
      <c r="BI127" s="134">
        <f t="shared" ref="BI127:BI133" si="8">IF(U127="nulová",N127,0)</f>
        <v>0</v>
      </c>
      <c r="BJ127" s="17" t="s">
        <v>136</v>
      </c>
      <c r="BK127" s="134">
        <f t="shared" ref="BK127:BK133" si="9">ROUND(L127*K127,2)</f>
        <v>0</v>
      </c>
      <c r="BL127" s="17" t="s">
        <v>207</v>
      </c>
      <c r="BM127" s="17" t="s">
        <v>208</v>
      </c>
    </row>
    <row r="128" spans="2:65" s="1" customFormat="1" ht="16.5" customHeight="1" x14ac:dyDescent="0.3">
      <c r="B128" s="125"/>
      <c r="C128" s="138" t="s">
        <v>135</v>
      </c>
      <c r="D128" s="138" t="s">
        <v>209</v>
      </c>
      <c r="E128" s="139" t="s">
        <v>210</v>
      </c>
      <c r="F128" s="238" t="s">
        <v>211</v>
      </c>
      <c r="G128" s="238"/>
      <c r="H128" s="238"/>
      <c r="I128" s="238"/>
      <c r="J128" s="140" t="s">
        <v>212</v>
      </c>
      <c r="K128" s="141">
        <v>60.145000000000003</v>
      </c>
      <c r="L128" s="239"/>
      <c r="M128" s="239"/>
      <c r="N128" s="239">
        <f t="shared" si="0"/>
        <v>0</v>
      </c>
      <c r="O128" s="229"/>
      <c r="P128" s="229"/>
      <c r="Q128" s="229"/>
      <c r="R128" s="130"/>
      <c r="T128" s="131" t="s">
        <v>5</v>
      </c>
      <c r="U128" s="36" t="s">
        <v>40</v>
      </c>
      <c r="V128" s="132">
        <v>0</v>
      </c>
      <c r="W128" s="132">
        <f t="shared" si="1"/>
        <v>0</v>
      </c>
      <c r="X128" s="132">
        <v>1</v>
      </c>
      <c r="Y128" s="132">
        <f t="shared" si="2"/>
        <v>60.145000000000003</v>
      </c>
      <c r="Z128" s="132">
        <v>0</v>
      </c>
      <c r="AA128" s="133">
        <f t="shared" si="3"/>
        <v>0</v>
      </c>
      <c r="AR128" s="17" t="s">
        <v>213</v>
      </c>
      <c r="AT128" s="17" t="s">
        <v>209</v>
      </c>
      <c r="AU128" s="17" t="s">
        <v>136</v>
      </c>
      <c r="AY128" s="17" t="s">
        <v>130</v>
      </c>
      <c r="BE128" s="134">
        <f t="shared" si="4"/>
        <v>0</v>
      </c>
      <c r="BF128" s="134">
        <f t="shared" si="5"/>
        <v>0</v>
      </c>
      <c r="BG128" s="134">
        <f t="shared" si="6"/>
        <v>0</v>
      </c>
      <c r="BH128" s="134">
        <f t="shared" si="7"/>
        <v>0</v>
      </c>
      <c r="BI128" s="134">
        <f t="shared" si="8"/>
        <v>0</v>
      </c>
      <c r="BJ128" s="17" t="s">
        <v>136</v>
      </c>
      <c r="BK128" s="134">
        <f t="shared" si="9"/>
        <v>0</v>
      </c>
      <c r="BL128" s="17" t="s">
        <v>207</v>
      </c>
      <c r="BM128" s="17" t="s">
        <v>214</v>
      </c>
    </row>
    <row r="129" spans="2:65" s="1" customFormat="1" ht="25.5" customHeight="1" x14ac:dyDescent="0.3">
      <c r="B129" s="125"/>
      <c r="C129" s="126" t="s">
        <v>148</v>
      </c>
      <c r="D129" s="126" t="s">
        <v>131</v>
      </c>
      <c r="E129" s="127" t="s">
        <v>215</v>
      </c>
      <c r="F129" s="228" t="s">
        <v>216</v>
      </c>
      <c r="G129" s="228"/>
      <c r="H129" s="228"/>
      <c r="I129" s="228"/>
      <c r="J129" s="128" t="s">
        <v>134</v>
      </c>
      <c r="K129" s="129">
        <v>214.80500000000001</v>
      </c>
      <c r="L129" s="229"/>
      <c r="M129" s="229"/>
      <c r="N129" s="229">
        <f t="shared" si="0"/>
        <v>0</v>
      </c>
      <c r="O129" s="229"/>
      <c r="P129" s="229"/>
      <c r="Q129" s="229"/>
      <c r="R129" s="130"/>
      <c r="T129" s="131" t="s">
        <v>5</v>
      </c>
      <c r="U129" s="36" t="s">
        <v>40</v>
      </c>
      <c r="V129" s="132">
        <v>0.20499999999999999</v>
      </c>
      <c r="W129" s="132">
        <f t="shared" si="1"/>
        <v>44.035024999999997</v>
      </c>
      <c r="X129" s="132">
        <v>0</v>
      </c>
      <c r="Y129" s="132">
        <f t="shared" si="2"/>
        <v>0</v>
      </c>
      <c r="Z129" s="132">
        <v>0</v>
      </c>
      <c r="AA129" s="133">
        <f t="shared" si="3"/>
        <v>0</v>
      </c>
      <c r="AR129" s="17" t="s">
        <v>207</v>
      </c>
      <c r="AT129" s="17" t="s">
        <v>131</v>
      </c>
      <c r="AU129" s="17" t="s">
        <v>136</v>
      </c>
      <c r="AY129" s="17" t="s">
        <v>130</v>
      </c>
      <c r="BE129" s="134">
        <f t="shared" si="4"/>
        <v>0</v>
      </c>
      <c r="BF129" s="134">
        <f t="shared" si="5"/>
        <v>0</v>
      </c>
      <c r="BG129" s="134">
        <f t="shared" si="6"/>
        <v>0</v>
      </c>
      <c r="BH129" s="134">
        <f t="shared" si="7"/>
        <v>0</v>
      </c>
      <c r="BI129" s="134">
        <f t="shared" si="8"/>
        <v>0</v>
      </c>
      <c r="BJ129" s="17" t="s">
        <v>136</v>
      </c>
      <c r="BK129" s="134">
        <f t="shared" si="9"/>
        <v>0</v>
      </c>
      <c r="BL129" s="17" t="s">
        <v>207</v>
      </c>
      <c r="BM129" s="17" t="s">
        <v>217</v>
      </c>
    </row>
    <row r="130" spans="2:65" s="1" customFormat="1" ht="38.25" customHeight="1" x14ac:dyDescent="0.3">
      <c r="B130" s="125"/>
      <c r="C130" s="138" t="s">
        <v>152</v>
      </c>
      <c r="D130" s="138" t="s">
        <v>209</v>
      </c>
      <c r="E130" s="139" t="s">
        <v>218</v>
      </c>
      <c r="F130" s="238" t="s">
        <v>219</v>
      </c>
      <c r="G130" s="238"/>
      <c r="H130" s="238"/>
      <c r="I130" s="238"/>
      <c r="J130" s="140" t="s">
        <v>134</v>
      </c>
      <c r="K130" s="141">
        <v>247.02600000000001</v>
      </c>
      <c r="L130" s="239"/>
      <c r="M130" s="239"/>
      <c r="N130" s="239">
        <f t="shared" si="0"/>
        <v>0</v>
      </c>
      <c r="O130" s="229"/>
      <c r="P130" s="229"/>
      <c r="Q130" s="229"/>
      <c r="R130" s="130"/>
      <c r="T130" s="131" t="s">
        <v>5</v>
      </c>
      <c r="U130" s="36" t="s">
        <v>40</v>
      </c>
      <c r="V130" s="132">
        <v>0</v>
      </c>
      <c r="W130" s="132">
        <f t="shared" si="1"/>
        <v>0</v>
      </c>
      <c r="X130" s="132">
        <v>3.0000000000000001E-3</v>
      </c>
      <c r="Y130" s="132">
        <f t="shared" si="2"/>
        <v>0.74107800000000001</v>
      </c>
      <c r="Z130" s="132">
        <v>0</v>
      </c>
      <c r="AA130" s="133">
        <f t="shared" si="3"/>
        <v>0</v>
      </c>
      <c r="AR130" s="17" t="s">
        <v>213</v>
      </c>
      <c r="AT130" s="17" t="s">
        <v>209</v>
      </c>
      <c r="AU130" s="17" t="s">
        <v>136</v>
      </c>
      <c r="AY130" s="17" t="s">
        <v>130</v>
      </c>
      <c r="BE130" s="134">
        <f t="shared" si="4"/>
        <v>0</v>
      </c>
      <c r="BF130" s="134">
        <f t="shared" si="5"/>
        <v>0</v>
      </c>
      <c r="BG130" s="134">
        <f t="shared" si="6"/>
        <v>0</v>
      </c>
      <c r="BH130" s="134">
        <f t="shared" si="7"/>
        <v>0</v>
      </c>
      <c r="BI130" s="134">
        <f t="shared" si="8"/>
        <v>0</v>
      </c>
      <c r="BJ130" s="17" t="s">
        <v>136</v>
      </c>
      <c r="BK130" s="134">
        <f t="shared" si="9"/>
        <v>0</v>
      </c>
      <c r="BL130" s="17" t="s">
        <v>207</v>
      </c>
      <c r="BM130" s="17" t="s">
        <v>220</v>
      </c>
    </row>
    <row r="131" spans="2:65" s="1" customFormat="1" ht="38.25" customHeight="1" x14ac:dyDescent="0.3">
      <c r="B131" s="125"/>
      <c r="C131" s="126" t="s">
        <v>156</v>
      </c>
      <c r="D131" s="126" t="s">
        <v>131</v>
      </c>
      <c r="E131" s="127" t="s">
        <v>221</v>
      </c>
      <c r="F131" s="228" t="s">
        <v>222</v>
      </c>
      <c r="G131" s="228"/>
      <c r="H131" s="228"/>
      <c r="I131" s="228"/>
      <c r="J131" s="128" t="s">
        <v>134</v>
      </c>
      <c r="K131" s="129">
        <v>214.80500000000001</v>
      </c>
      <c r="L131" s="229"/>
      <c r="M131" s="229"/>
      <c r="N131" s="229">
        <f t="shared" si="0"/>
        <v>0</v>
      </c>
      <c r="O131" s="229"/>
      <c r="P131" s="229"/>
      <c r="Q131" s="229"/>
      <c r="R131" s="130"/>
      <c r="T131" s="131" t="s">
        <v>5</v>
      </c>
      <c r="U131" s="36" t="s">
        <v>40</v>
      </c>
      <c r="V131" s="132">
        <v>0.22131000000000001</v>
      </c>
      <c r="W131" s="132">
        <f t="shared" si="1"/>
        <v>47.538494550000003</v>
      </c>
      <c r="X131" s="132">
        <v>5.4000000000000001E-4</v>
      </c>
      <c r="Y131" s="132">
        <f t="shared" si="2"/>
        <v>0.11599470000000001</v>
      </c>
      <c r="Z131" s="132">
        <v>0</v>
      </c>
      <c r="AA131" s="133">
        <f t="shared" si="3"/>
        <v>0</v>
      </c>
      <c r="AR131" s="17" t="s">
        <v>207</v>
      </c>
      <c r="AT131" s="17" t="s">
        <v>131</v>
      </c>
      <c r="AU131" s="17" t="s">
        <v>136</v>
      </c>
      <c r="AY131" s="17" t="s">
        <v>130</v>
      </c>
      <c r="BE131" s="134">
        <f t="shared" si="4"/>
        <v>0</v>
      </c>
      <c r="BF131" s="134">
        <f t="shared" si="5"/>
        <v>0</v>
      </c>
      <c r="BG131" s="134">
        <f t="shared" si="6"/>
        <v>0</v>
      </c>
      <c r="BH131" s="134">
        <f t="shared" si="7"/>
        <v>0</v>
      </c>
      <c r="BI131" s="134">
        <f t="shared" si="8"/>
        <v>0</v>
      </c>
      <c r="BJ131" s="17" t="s">
        <v>136</v>
      </c>
      <c r="BK131" s="134">
        <f t="shared" si="9"/>
        <v>0</v>
      </c>
      <c r="BL131" s="17" t="s">
        <v>207</v>
      </c>
      <c r="BM131" s="17" t="s">
        <v>223</v>
      </c>
    </row>
    <row r="132" spans="2:65" s="1" customFormat="1" ht="38.25" customHeight="1" x14ac:dyDescent="0.3">
      <c r="B132" s="125"/>
      <c r="C132" s="138" t="s">
        <v>160</v>
      </c>
      <c r="D132" s="138" t="s">
        <v>209</v>
      </c>
      <c r="E132" s="139" t="s">
        <v>224</v>
      </c>
      <c r="F132" s="238" t="s">
        <v>225</v>
      </c>
      <c r="G132" s="238"/>
      <c r="H132" s="238"/>
      <c r="I132" s="238"/>
      <c r="J132" s="140" t="s">
        <v>134</v>
      </c>
      <c r="K132" s="141">
        <v>247.02600000000001</v>
      </c>
      <c r="L132" s="239"/>
      <c r="M132" s="239"/>
      <c r="N132" s="239">
        <f t="shared" si="0"/>
        <v>0</v>
      </c>
      <c r="O132" s="229"/>
      <c r="P132" s="229"/>
      <c r="Q132" s="229"/>
      <c r="R132" s="130"/>
      <c r="T132" s="131" t="s">
        <v>5</v>
      </c>
      <c r="U132" s="36" t="s">
        <v>40</v>
      </c>
      <c r="V132" s="132">
        <v>0</v>
      </c>
      <c r="W132" s="132">
        <f t="shared" si="1"/>
        <v>0</v>
      </c>
      <c r="X132" s="132">
        <v>5.4299999999999999E-3</v>
      </c>
      <c r="Y132" s="132">
        <f t="shared" si="2"/>
        <v>1.34135118</v>
      </c>
      <c r="Z132" s="132">
        <v>0</v>
      </c>
      <c r="AA132" s="133">
        <f t="shared" si="3"/>
        <v>0</v>
      </c>
      <c r="AR132" s="17" t="s">
        <v>213</v>
      </c>
      <c r="AT132" s="17" t="s">
        <v>209</v>
      </c>
      <c r="AU132" s="17" t="s">
        <v>136</v>
      </c>
      <c r="AY132" s="17" t="s">
        <v>130</v>
      </c>
      <c r="BE132" s="134">
        <f t="shared" si="4"/>
        <v>0</v>
      </c>
      <c r="BF132" s="134">
        <f t="shared" si="5"/>
        <v>0</v>
      </c>
      <c r="BG132" s="134">
        <f t="shared" si="6"/>
        <v>0</v>
      </c>
      <c r="BH132" s="134">
        <f t="shared" si="7"/>
        <v>0</v>
      </c>
      <c r="BI132" s="134">
        <f t="shared" si="8"/>
        <v>0</v>
      </c>
      <c r="BJ132" s="17" t="s">
        <v>136</v>
      </c>
      <c r="BK132" s="134">
        <f t="shared" si="9"/>
        <v>0</v>
      </c>
      <c r="BL132" s="17" t="s">
        <v>207</v>
      </c>
      <c r="BM132" s="17" t="s">
        <v>226</v>
      </c>
    </row>
    <row r="133" spans="2:65" s="1" customFormat="1" ht="38.25" customHeight="1" x14ac:dyDescent="0.3">
      <c r="B133" s="125"/>
      <c r="C133" s="126" t="s">
        <v>164</v>
      </c>
      <c r="D133" s="126" t="s">
        <v>131</v>
      </c>
      <c r="E133" s="127" t="s">
        <v>227</v>
      </c>
      <c r="F133" s="228" t="s">
        <v>228</v>
      </c>
      <c r="G133" s="228"/>
      <c r="H133" s="228"/>
      <c r="I133" s="228"/>
      <c r="J133" s="128" t="s">
        <v>229</v>
      </c>
      <c r="K133" s="129">
        <v>48.73</v>
      </c>
      <c r="L133" s="229"/>
      <c r="M133" s="229"/>
      <c r="N133" s="229">
        <f t="shared" si="0"/>
        <v>0</v>
      </c>
      <c r="O133" s="229"/>
      <c r="P133" s="229"/>
      <c r="Q133" s="229"/>
      <c r="R133" s="130"/>
      <c r="T133" s="131" t="s">
        <v>5</v>
      </c>
      <c r="U133" s="36" t="s">
        <v>40</v>
      </c>
      <c r="V133" s="132">
        <v>0</v>
      </c>
      <c r="W133" s="132">
        <f t="shared" si="1"/>
        <v>0</v>
      </c>
      <c r="X133" s="132">
        <v>0</v>
      </c>
      <c r="Y133" s="132">
        <f t="shared" si="2"/>
        <v>0</v>
      </c>
      <c r="Z133" s="132">
        <v>0</v>
      </c>
      <c r="AA133" s="133">
        <f t="shared" si="3"/>
        <v>0</v>
      </c>
      <c r="AR133" s="17" t="s">
        <v>207</v>
      </c>
      <c r="AT133" s="17" t="s">
        <v>131</v>
      </c>
      <c r="AU133" s="17" t="s">
        <v>136</v>
      </c>
      <c r="AY133" s="17" t="s">
        <v>130</v>
      </c>
      <c r="BE133" s="134">
        <f t="shared" si="4"/>
        <v>0</v>
      </c>
      <c r="BF133" s="134">
        <f t="shared" si="5"/>
        <v>0</v>
      </c>
      <c r="BG133" s="134">
        <f t="shared" si="6"/>
        <v>0</v>
      </c>
      <c r="BH133" s="134">
        <f t="shared" si="7"/>
        <v>0</v>
      </c>
      <c r="BI133" s="134">
        <f t="shared" si="8"/>
        <v>0</v>
      </c>
      <c r="BJ133" s="17" t="s">
        <v>136</v>
      </c>
      <c r="BK133" s="134">
        <f t="shared" si="9"/>
        <v>0</v>
      </c>
      <c r="BL133" s="17" t="s">
        <v>207</v>
      </c>
      <c r="BM133" s="17" t="s">
        <v>230</v>
      </c>
    </row>
    <row r="134" spans="2:65" s="9" customFormat="1" ht="29.85" customHeight="1" x14ac:dyDescent="0.3">
      <c r="B134" s="115"/>
      <c r="D134" s="124" t="s">
        <v>196</v>
      </c>
      <c r="E134" s="124"/>
      <c r="F134" s="124"/>
      <c r="G134" s="124"/>
      <c r="H134" s="124"/>
      <c r="I134" s="124"/>
      <c r="J134" s="124"/>
      <c r="K134" s="124"/>
      <c r="L134" s="124"/>
      <c r="M134" s="124"/>
      <c r="N134" s="236">
        <f>BK134</f>
        <v>0</v>
      </c>
      <c r="O134" s="237"/>
      <c r="P134" s="237"/>
      <c r="Q134" s="237"/>
      <c r="R134" s="117"/>
      <c r="T134" s="118"/>
      <c r="W134" s="119">
        <f>SUM(W135:W137)</f>
        <v>56.092878348000006</v>
      </c>
      <c r="Y134" s="119">
        <f>SUM(Y135:Y137)</f>
        <v>1.7075238399999999</v>
      </c>
      <c r="AA134" s="120">
        <f>SUM(AA135:AA137)</f>
        <v>0</v>
      </c>
      <c r="AR134" s="121" t="s">
        <v>136</v>
      </c>
      <c r="AT134" s="122" t="s">
        <v>72</v>
      </c>
      <c r="AU134" s="122" t="s">
        <v>81</v>
      </c>
      <c r="AY134" s="121" t="s">
        <v>130</v>
      </c>
      <c r="BK134" s="123">
        <f>SUM(BK135:BK137)</f>
        <v>0</v>
      </c>
    </row>
    <row r="135" spans="2:65" s="1" customFormat="1" ht="38.25" customHeight="1" x14ac:dyDescent="0.3">
      <c r="B135" s="125"/>
      <c r="C135" s="126" t="s">
        <v>168</v>
      </c>
      <c r="D135" s="126" t="s">
        <v>131</v>
      </c>
      <c r="E135" s="127" t="s">
        <v>231</v>
      </c>
      <c r="F135" s="228" t="s">
        <v>232</v>
      </c>
      <c r="G135" s="228"/>
      <c r="H135" s="228"/>
      <c r="I135" s="228"/>
      <c r="J135" s="128" t="s">
        <v>134</v>
      </c>
      <c r="K135" s="129">
        <v>186.68</v>
      </c>
      <c r="L135" s="229"/>
      <c r="M135" s="229"/>
      <c r="N135" s="229">
        <f>ROUND(L135*K135,2)</f>
        <v>0</v>
      </c>
      <c r="O135" s="229"/>
      <c r="P135" s="229"/>
      <c r="Q135" s="229"/>
      <c r="R135" s="130"/>
      <c r="T135" s="131" t="s">
        <v>5</v>
      </c>
      <c r="U135" s="36" t="s">
        <v>40</v>
      </c>
      <c r="V135" s="132">
        <v>0.30047610000000002</v>
      </c>
      <c r="W135" s="132">
        <f>V135*K135</f>
        <v>56.092878348000006</v>
      </c>
      <c r="X135" s="132">
        <v>1.15E-3</v>
      </c>
      <c r="Y135" s="132">
        <f>X135*K135</f>
        <v>0.21468200000000001</v>
      </c>
      <c r="Z135" s="132">
        <v>0</v>
      </c>
      <c r="AA135" s="133">
        <f>Z135*K135</f>
        <v>0</v>
      </c>
      <c r="AR135" s="17" t="s">
        <v>207</v>
      </c>
      <c r="AT135" s="17" t="s">
        <v>131</v>
      </c>
      <c r="AU135" s="17" t="s">
        <v>136</v>
      </c>
      <c r="AY135" s="17" t="s">
        <v>130</v>
      </c>
      <c r="BE135" s="134">
        <f>IF(U135="základná",N135,0)</f>
        <v>0</v>
      </c>
      <c r="BF135" s="134">
        <f>IF(U135="znížená",N135,0)</f>
        <v>0</v>
      </c>
      <c r="BG135" s="134">
        <f>IF(U135="zákl. prenesená",N135,0)</f>
        <v>0</v>
      </c>
      <c r="BH135" s="134">
        <f>IF(U135="zníž. prenesená",N135,0)</f>
        <v>0</v>
      </c>
      <c r="BI135" s="134">
        <f>IF(U135="nulová",N135,0)</f>
        <v>0</v>
      </c>
      <c r="BJ135" s="17" t="s">
        <v>136</v>
      </c>
      <c r="BK135" s="134">
        <f>ROUND(L135*K135,2)</f>
        <v>0</v>
      </c>
      <c r="BL135" s="17" t="s">
        <v>207</v>
      </c>
      <c r="BM135" s="17" t="s">
        <v>233</v>
      </c>
    </row>
    <row r="136" spans="2:65" s="1" customFormat="1" ht="38.25" customHeight="1" x14ac:dyDescent="0.3">
      <c r="B136" s="125"/>
      <c r="C136" s="138" t="s">
        <v>173</v>
      </c>
      <c r="D136" s="138" t="s">
        <v>209</v>
      </c>
      <c r="E136" s="139" t="s">
        <v>234</v>
      </c>
      <c r="F136" s="238" t="s">
        <v>235</v>
      </c>
      <c r="G136" s="238"/>
      <c r="H136" s="238"/>
      <c r="I136" s="238"/>
      <c r="J136" s="140" t="s">
        <v>134</v>
      </c>
      <c r="K136" s="141">
        <v>380.827</v>
      </c>
      <c r="L136" s="239"/>
      <c r="M136" s="239"/>
      <c r="N136" s="239">
        <f>ROUND(L136*K136,2)</f>
        <v>0</v>
      </c>
      <c r="O136" s="229"/>
      <c r="P136" s="229"/>
      <c r="Q136" s="229"/>
      <c r="R136" s="130"/>
      <c r="T136" s="131" t="s">
        <v>5</v>
      </c>
      <c r="U136" s="36" t="s">
        <v>40</v>
      </c>
      <c r="V136" s="132">
        <v>0</v>
      </c>
      <c r="W136" s="132">
        <f>V136*K136</f>
        <v>0</v>
      </c>
      <c r="X136" s="132">
        <v>3.9199999999999999E-3</v>
      </c>
      <c r="Y136" s="132">
        <f>X136*K136</f>
        <v>1.4928418399999999</v>
      </c>
      <c r="Z136" s="132">
        <v>0</v>
      </c>
      <c r="AA136" s="133">
        <f>Z136*K136</f>
        <v>0</v>
      </c>
      <c r="AR136" s="17" t="s">
        <v>213</v>
      </c>
      <c r="AT136" s="17" t="s">
        <v>209</v>
      </c>
      <c r="AU136" s="17" t="s">
        <v>136</v>
      </c>
      <c r="AY136" s="17" t="s">
        <v>130</v>
      </c>
      <c r="BE136" s="134">
        <f>IF(U136="základná",N136,0)</f>
        <v>0</v>
      </c>
      <c r="BF136" s="134">
        <f>IF(U136="znížená",N136,0)</f>
        <v>0</v>
      </c>
      <c r="BG136" s="134">
        <f>IF(U136="zákl. prenesená",N136,0)</f>
        <v>0</v>
      </c>
      <c r="BH136" s="134">
        <f>IF(U136="zníž. prenesená",N136,0)</f>
        <v>0</v>
      </c>
      <c r="BI136" s="134">
        <f>IF(U136="nulová",N136,0)</f>
        <v>0</v>
      </c>
      <c r="BJ136" s="17" t="s">
        <v>136</v>
      </c>
      <c r="BK136" s="134">
        <f>ROUND(L136*K136,2)</f>
        <v>0</v>
      </c>
      <c r="BL136" s="17" t="s">
        <v>207</v>
      </c>
      <c r="BM136" s="17" t="s">
        <v>236</v>
      </c>
    </row>
    <row r="137" spans="2:65" s="1" customFormat="1" ht="25.5" customHeight="1" x14ac:dyDescent="0.3">
      <c r="B137" s="125"/>
      <c r="C137" s="126" t="s">
        <v>177</v>
      </c>
      <c r="D137" s="126" t="s">
        <v>131</v>
      </c>
      <c r="E137" s="127" t="s">
        <v>237</v>
      </c>
      <c r="F137" s="228" t="s">
        <v>238</v>
      </c>
      <c r="G137" s="228"/>
      <c r="H137" s="228"/>
      <c r="I137" s="228"/>
      <c r="J137" s="128" t="s">
        <v>229</v>
      </c>
      <c r="K137" s="129">
        <v>70.295000000000002</v>
      </c>
      <c r="L137" s="229"/>
      <c r="M137" s="229"/>
      <c r="N137" s="229">
        <f>ROUND(L137*K137,2)</f>
        <v>0</v>
      </c>
      <c r="O137" s="229"/>
      <c r="P137" s="229"/>
      <c r="Q137" s="229"/>
      <c r="R137" s="130"/>
      <c r="T137" s="131" t="s">
        <v>5</v>
      </c>
      <c r="U137" s="36" t="s">
        <v>40</v>
      </c>
      <c r="V137" s="132">
        <v>0</v>
      </c>
      <c r="W137" s="132">
        <f>V137*K137</f>
        <v>0</v>
      </c>
      <c r="X137" s="132">
        <v>0</v>
      </c>
      <c r="Y137" s="132">
        <f>X137*K137</f>
        <v>0</v>
      </c>
      <c r="Z137" s="132">
        <v>0</v>
      </c>
      <c r="AA137" s="133">
        <f>Z137*K137</f>
        <v>0</v>
      </c>
      <c r="AR137" s="17" t="s">
        <v>207</v>
      </c>
      <c r="AT137" s="17" t="s">
        <v>131</v>
      </c>
      <c r="AU137" s="17" t="s">
        <v>136</v>
      </c>
      <c r="AY137" s="17" t="s">
        <v>130</v>
      </c>
      <c r="BE137" s="134">
        <f>IF(U137="základná",N137,0)</f>
        <v>0</v>
      </c>
      <c r="BF137" s="134">
        <f>IF(U137="znížená",N137,0)</f>
        <v>0</v>
      </c>
      <c r="BG137" s="134">
        <f>IF(U137="zákl. prenesená",N137,0)</f>
        <v>0</v>
      </c>
      <c r="BH137" s="134">
        <f>IF(U137="zníž. prenesená",N137,0)</f>
        <v>0</v>
      </c>
      <c r="BI137" s="134">
        <f>IF(U137="nulová",N137,0)</f>
        <v>0</v>
      </c>
      <c r="BJ137" s="17" t="s">
        <v>136</v>
      </c>
      <c r="BK137" s="134">
        <f>ROUND(L137*K137,2)</f>
        <v>0</v>
      </c>
      <c r="BL137" s="17" t="s">
        <v>207</v>
      </c>
      <c r="BM137" s="17" t="s">
        <v>239</v>
      </c>
    </row>
    <row r="138" spans="2:65" s="9" customFormat="1" ht="29.85" customHeight="1" x14ac:dyDescent="0.3">
      <c r="B138" s="115"/>
      <c r="D138" s="124" t="s">
        <v>197</v>
      </c>
      <c r="E138" s="124"/>
      <c r="F138" s="124"/>
      <c r="G138" s="124"/>
      <c r="H138" s="124"/>
      <c r="I138" s="124"/>
      <c r="J138" s="124"/>
      <c r="K138" s="124"/>
      <c r="L138" s="124"/>
      <c r="M138" s="124"/>
      <c r="N138" s="236">
        <f>BK138</f>
        <v>0</v>
      </c>
      <c r="O138" s="237"/>
      <c r="P138" s="237"/>
      <c r="Q138" s="237"/>
      <c r="R138" s="117"/>
      <c r="T138" s="118"/>
      <c r="W138" s="119">
        <f>SUM(W139:W141)</f>
        <v>2.7212399999999999</v>
      </c>
      <c r="Y138" s="119">
        <f>SUM(Y139:Y141)</f>
        <v>1.512E-2</v>
      </c>
      <c r="AA138" s="120">
        <f>SUM(AA139:AA141)</f>
        <v>0</v>
      </c>
      <c r="AR138" s="121" t="s">
        <v>136</v>
      </c>
      <c r="AT138" s="122" t="s">
        <v>72</v>
      </c>
      <c r="AU138" s="122" t="s">
        <v>81</v>
      </c>
      <c r="AY138" s="121" t="s">
        <v>130</v>
      </c>
      <c r="BK138" s="123">
        <f>SUM(BK139:BK141)</f>
        <v>0</v>
      </c>
    </row>
    <row r="139" spans="2:65" s="1" customFormat="1" ht="25.5" customHeight="1" x14ac:dyDescent="0.3">
      <c r="B139" s="125"/>
      <c r="C139" s="126" t="s">
        <v>181</v>
      </c>
      <c r="D139" s="126" t="s">
        <v>131</v>
      </c>
      <c r="E139" s="127" t="s">
        <v>240</v>
      </c>
      <c r="F139" s="228" t="s">
        <v>241</v>
      </c>
      <c r="G139" s="228"/>
      <c r="H139" s="228"/>
      <c r="I139" s="228"/>
      <c r="J139" s="128" t="s">
        <v>242</v>
      </c>
      <c r="K139" s="129">
        <v>6</v>
      </c>
      <c r="L139" s="229"/>
      <c r="M139" s="229"/>
      <c r="N139" s="229">
        <f>ROUND(L139*K139,2)</f>
        <v>0</v>
      </c>
      <c r="O139" s="229"/>
      <c r="P139" s="229"/>
      <c r="Q139" s="229"/>
      <c r="R139" s="130"/>
      <c r="T139" s="131" t="s">
        <v>5</v>
      </c>
      <c r="U139" s="36" t="s">
        <v>40</v>
      </c>
      <c r="V139" s="132">
        <v>0.45354</v>
      </c>
      <c r="W139" s="132">
        <f>V139*K139</f>
        <v>2.7212399999999999</v>
      </c>
      <c r="X139" s="132">
        <v>6.6E-4</v>
      </c>
      <c r="Y139" s="132">
        <f>X139*K139</f>
        <v>3.96E-3</v>
      </c>
      <c r="Z139" s="132">
        <v>0</v>
      </c>
      <c r="AA139" s="133">
        <f>Z139*K139</f>
        <v>0</v>
      </c>
      <c r="AR139" s="17" t="s">
        <v>207</v>
      </c>
      <c r="AT139" s="17" t="s">
        <v>131</v>
      </c>
      <c r="AU139" s="17" t="s">
        <v>136</v>
      </c>
      <c r="AY139" s="17" t="s">
        <v>130</v>
      </c>
      <c r="BE139" s="134">
        <f>IF(U139="základná",N139,0)</f>
        <v>0</v>
      </c>
      <c r="BF139" s="134">
        <f>IF(U139="znížená",N139,0)</f>
        <v>0</v>
      </c>
      <c r="BG139" s="134">
        <f>IF(U139="zákl. prenesená",N139,0)</f>
        <v>0</v>
      </c>
      <c r="BH139" s="134">
        <f>IF(U139="zníž. prenesená",N139,0)</f>
        <v>0</v>
      </c>
      <c r="BI139" s="134">
        <f>IF(U139="nulová",N139,0)</f>
        <v>0</v>
      </c>
      <c r="BJ139" s="17" t="s">
        <v>136</v>
      </c>
      <c r="BK139" s="134">
        <f>ROUND(L139*K139,2)</f>
        <v>0</v>
      </c>
      <c r="BL139" s="17" t="s">
        <v>207</v>
      </c>
      <c r="BM139" s="17" t="s">
        <v>243</v>
      </c>
    </row>
    <row r="140" spans="2:65" s="1" customFormat="1" ht="25.5" customHeight="1" x14ac:dyDescent="0.3">
      <c r="B140" s="125"/>
      <c r="C140" s="138" t="s">
        <v>185</v>
      </c>
      <c r="D140" s="138" t="s">
        <v>209</v>
      </c>
      <c r="E140" s="139" t="s">
        <v>244</v>
      </c>
      <c r="F140" s="238" t="s">
        <v>245</v>
      </c>
      <c r="G140" s="238"/>
      <c r="H140" s="238"/>
      <c r="I140" s="238"/>
      <c r="J140" s="140" t="s">
        <v>242</v>
      </c>
      <c r="K140" s="141">
        <v>6</v>
      </c>
      <c r="L140" s="239"/>
      <c r="M140" s="239"/>
      <c r="N140" s="239">
        <f>ROUND(L140*K140,2)</f>
        <v>0</v>
      </c>
      <c r="O140" s="229"/>
      <c r="P140" s="229"/>
      <c r="Q140" s="229"/>
      <c r="R140" s="130"/>
      <c r="T140" s="131" t="s">
        <v>5</v>
      </c>
      <c r="U140" s="36" t="s">
        <v>40</v>
      </c>
      <c r="V140" s="132">
        <v>0</v>
      </c>
      <c r="W140" s="132">
        <f>V140*K140</f>
        <v>0</v>
      </c>
      <c r="X140" s="132">
        <v>1.8600000000000001E-3</v>
      </c>
      <c r="Y140" s="132">
        <f>X140*K140</f>
        <v>1.116E-2</v>
      </c>
      <c r="Z140" s="132">
        <v>0</v>
      </c>
      <c r="AA140" s="133">
        <f>Z140*K140</f>
        <v>0</v>
      </c>
      <c r="AR140" s="17" t="s">
        <v>213</v>
      </c>
      <c r="AT140" s="17" t="s">
        <v>209</v>
      </c>
      <c r="AU140" s="17" t="s">
        <v>136</v>
      </c>
      <c r="AY140" s="17" t="s">
        <v>130</v>
      </c>
      <c r="BE140" s="134">
        <f>IF(U140="základná",N140,0)</f>
        <v>0</v>
      </c>
      <c r="BF140" s="134">
        <f>IF(U140="znížená",N140,0)</f>
        <v>0</v>
      </c>
      <c r="BG140" s="134">
        <f>IF(U140="zákl. prenesená",N140,0)</f>
        <v>0</v>
      </c>
      <c r="BH140" s="134">
        <f>IF(U140="zníž. prenesená",N140,0)</f>
        <v>0</v>
      </c>
      <c r="BI140" s="134">
        <f>IF(U140="nulová",N140,0)</f>
        <v>0</v>
      </c>
      <c r="BJ140" s="17" t="s">
        <v>136</v>
      </c>
      <c r="BK140" s="134">
        <f>ROUND(L140*K140,2)</f>
        <v>0</v>
      </c>
      <c r="BL140" s="17" t="s">
        <v>207</v>
      </c>
      <c r="BM140" s="17" t="s">
        <v>246</v>
      </c>
    </row>
    <row r="141" spans="2:65" s="1" customFormat="1" ht="25.5" customHeight="1" x14ac:dyDescent="0.3">
      <c r="B141" s="125"/>
      <c r="C141" s="126" t="s">
        <v>189</v>
      </c>
      <c r="D141" s="126" t="s">
        <v>131</v>
      </c>
      <c r="E141" s="127" t="s">
        <v>247</v>
      </c>
      <c r="F141" s="228" t="s">
        <v>248</v>
      </c>
      <c r="G141" s="228"/>
      <c r="H141" s="228"/>
      <c r="I141" s="228"/>
      <c r="J141" s="128" t="s">
        <v>229</v>
      </c>
      <c r="K141" s="129">
        <v>4.1929999999999996</v>
      </c>
      <c r="L141" s="229"/>
      <c r="M141" s="229"/>
      <c r="N141" s="229">
        <f>ROUND(L141*K141,2)</f>
        <v>0</v>
      </c>
      <c r="O141" s="229"/>
      <c r="P141" s="229"/>
      <c r="Q141" s="229"/>
      <c r="R141" s="130"/>
      <c r="T141" s="131" t="s">
        <v>5</v>
      </c>
      <c r="U141" s="36" t="s">
        <v>40</v>
      </c>
      <c r="V141" s="132">
        <v>0</v>
      </c>
      <c r="W141" s="132">
        <f>V141*K141</f>
        <v>0</v>
      </c>
      <c r="X141" s="132">
        <v>0</v>
      </c>
      <c r="Y141" s="132">
        <f>X141*K141</f>
        <v>0</v>
      </c>
      <c r="Z141" s="132">
        <v>0</v>
      </c>
      <c r="AA141" s="133">
        <f>Z141*K141</f>
        <v>0</v>
      </c>
      <c r="AR141" s="17" t="s">
        <v>207</v>
      </c>
      <c r="AT141" s="17" t="s">
        <v>131</v>
      </c>
      <c r="AU141" s="17" t="s">
        <v>136</v>
      </c>
      <c r="AY141" s="17" t="s">
        <v>130</v>
      </c>
      <c r="BE141" s="134">
        <f>IF(U141="základná",N141,0)</f>
        <v>0</v>
      </c>
      <c r="BF141" s="134">
        <f>IF(U141="znížená",N141,0)</f>
        <v>0</v>
      </c>
      <c r="BG141" s="134">
        <f>IF(U141="zákl. prenesená",N141,0)</f>
        <v>0</v>
      </c>
      <c r="BH141" s="134">
        <f>IF(U141="zníž. prenesená",N141,0)</f>
        <v>0</v>
      </c>
      <c r="BI141" s="134">
        <f>IF(U141="nulová",N141,0)</f>
        <v>0</v>
      </c>
      <c r="BJ141" s="17" t="s">
        <v>136</v>
      </c>
      <c r="BK141" s="134">
        <f>ROUND(L141*K141,2)</f>
        <v>0</v>
      </c>
      <c r="BL141" s="17" t="s">
        <v>207</v>
      </c>
      <c r="BM141" s="17" t="s">
        <v>249</v>
      </c>
    </row>
    <row r="142" spans="2:65" s="9" customFormat="1" ht="29.85" customHeight="1" x14ac:dyDescent="0.3">
      <c r="B142" s="115"/>
      <c r="D142" s="124" t="s">
        <v>198</v>
      </c>
      <c r="E142" s="124"/>
      <c r="F142" s="124"/>
      <c r="G142" s="124"/>
      <c r="H142" s="124"/>
      <c r="I142" s="124"/>
      <c r="J142" s="124"/>
      <c r="K142" s="124"/>
      <c r="L142" s="124"/>
      <c r="M142" s="124"/>
      <c r="N142" s="236">
        <f>BK142</f>
        <v>0</v>
      </c>
      <c r="O142" s="237"/>
      <c r="P142" s="237"/>
      <c r="Q142" s="237"/>
      <c r="R142" s="117"/>
      <c r="T142" s="118"/>
      <c r="W142" s="119">
        <f>SUM(W143:W146)</f>
        <v>44.984386999999991</v>
      </c>
      <c r="Y142" s="119">
        <f>SUM(Y143:Y146)</f>
        <v>0.17383799999999999</v>
      </c>
      <c r="AA142" s="120">
        <f>SUM(AA143:AA146)</f>
        <v>7.0035E-2</v>
      </c>
      <c r="AR142" s="121" t="s">
        <v>136</v>
      </c>
      <c r="AT142" s="122" t="s">
        <v>72</v>
      </c>
      <c r="AU142" s="122" t="s">
        <v>81</v>
      </c>
      <c r="AY142" s="121" t="s">
        <v>130</v>
      </c>
      <c r="BK142" s="123">
        <f>SUM(BK143:BK146)</f>
        <v>0</v>
      </c>
    </row>
    <row r="143" spans="2:65" s="1" customFormat="1" ht="38.25" customHeight="1" x14ac:dyDescent="0.3">
      <c r="B143" s="125"/>
      <c r="C143" s="126" t="s">
        <v>207</v>
      </c>
      <c r="D143" s="126" t="s">
        <v>131</v>
      </c>
      <c r="E143" s="127" t="s">
        <v>250</v>
      </c>
      <c r="F143" s="228" t="s">
        <v>251</v>
      </c>
      <c r="G143" s="228"/>
      <c r="H143" s="228"/>
      <c r="I143" s="228"/>
      <c r="J143" s="128" t="s">
        <v>252</v>
      </c>
      <c r="K143" s="129">
        <v>24.5</v>
      </c>
      <c r="L143" s="229"/>
      <c r="M143" s="229"/>
      <c r="N143" s="229">
        <f>ROUND(L143*K143,2)</f>
        <v>0</v>
      </c>
      <c r="O143" s="229"/>
      <c r="P143" s="229"/>
      <c r="Q143" s="229"/>
      <c r="R143" s="130"/>
      <c r="T143" s="131" t="s">
        <v>5</v>
      </c>
      <c r="U143" s="36" t="s">
        <v>40</v>
      </c>
      <c r="V143" s="132">
        <v>0.86124999999999996</v>
      </c>
      <c r="W143" s="132">
        <f>V143*K143</f>
        <v>21.100624999999997</v>
      </c>
      <c r="X143" s="132">
        <v>2.82E-3</v>
      </c>
      <c r="Y143" s="132">
        <f>X143*K143</f>
        <v>6.9089999999999999E-2</v>
      </c>
      <c r="Z143" s="132">
        <v>0</v>
      </c>
      <c r="AA143" s="133">
        <f>Z143*K143</f>
        <v>0</v>
      </c>
      <c r="AR143" s="17" t="s">
        <v>135</v>
      </c>
      <c r="AT143" s="17" t="s">
        <v>131</v>
      </c>
      <c r="AU143" s="17" t="s">
        <v>136</v>
      </c>
      <c r="AY143" s="17" t="s">
        <v>130</v>
      </c>
      <c r="BE143" s="134">
        <f>IF(U143="základná",N143,0)</f>
        <v>0</v>
      </c>
      <c r="BF143" s="134">
        <f>IF(U143="znížená",N143,0)</f>
        <v>0</v>
      </c>
      <c r="BG143" s="134">
        <f>IF(U143="zákl. prenesená",N143,0)</f>
        <v>0</v>
      </c>
      <c r="BH143" s="134">
        <f>IF(U143="zníž. prenesená",N143,0)</f>
        <v>0</v>
      </c>
      <c r="BI143" s="134">
        <f>IF(U143="nulová",N143,0)</f>
        <v>0</v>
      </c>
      <c r="BJ143" s="17" t="s">
        <v>136</v>
      </c>
      <c r="BK143" s="134">
        <f>ROUND(L143*K143,2)</f>
        <v>0</v>
      </c>
      <c r="BL143" s="17" t="s">
        <v>135</v>
      </c>
      <c r="BM143" s="17" t="s">
        <v>253</v>
      </c>
    </row>
    <row r="144" spans="2:65" s="1" customFormat="1" ht="38.25" customHeight="1" x14ac:dyDescent="0.3">
      <c r="B144" s="125"/>
      <c r="C144" s="126" t="s">
        <v>254</v>
      </c>
      <c r="D144" s="126" t="s">
        <v>131</v>
      </c>
      <c r="E144" s="127" t="s">
        <v>255</v>
      </c>
      <c r="F144" s="228" t="s">
        <v>256</v>
      </c>
      <c r="G144" s="228"/>
      <c r="H144" s="228"/>
      <c r="I144" s="228"/>
      <c r="J144" s="128" t="s">
        <v>252</v>
      </c>
      <c r="K144" s="129">
        <v>30.45</v>
      </c>
      <c r="L144" s="229"/>
      <c r="M144" s="229"/>
      <c r="N144" s="229">
        <f>ROUND(L144*K144,2)</f>
        <v>0</v>
      </c>
      <c r="O144" s="229"/>
      <c r="P144" s="229"/>
      <c r="Q144" s="229"/>
      <c r="R144" s="130"/>
      <c r="T144" s="131" t="s">
        <v>5</v>
      </c>
      <c r="U144" s="36" t="s">
        <v>40</v>
      </c>
      <c r="V144" s="132">
        <v>0.69835999999999998</v>
      </c>
      <c r="W144" s="132">
        <f>V144*K144</f>
        <v>21.265062</v>
      </c>
      <c r="X144" s="132">
        <v>3.4399999999999999E-3</v>
      </c>
      <c r="Y144" s="132">
        <f>X144*K144</f>
        <v>0.10474799999999999</v>
      </c>
      <c r="Z144" s="132">
        <v>0</v>
      </c>
      <c r="AA144" s="133">
        <f>Z144*K144</f>
        <v>0</v>
      </c>
      <c r="AR144" s="17" t="s">
        <v>207</v>
      </c>
      <c r="AT144" s="17" t="s">
        <v>131</v>
      </c>
      <c r="AU144" s="17" t="s">
        <v>136</v>
      </c>
      <c r="AY144" s="17" t="s">
        <v>130</v>
      </c>
      <c r="BE144" s="134">
        <f>IF(U144="základná",N144,0)</f>
        <v>0</v>
      </c>
      <c r="BF144" s="134">
        <f>IF(U144="znížená",N144,0)</f>
        <v>0</v>
      </c>
      <c r="BG144" s="134">
        <f>IF(U144="zákl. prenesená",N144,0)</f>
        <v>0</v>
      </c>
      <c r="BH144" s="134">
        <f>IF(U144="zníž. prenesená",N144,0)</f>
        <v>0</v>
      </c>
      <c r="BI144" s="134">
        <f>IF(U144="nulová",N144,0)</f>
        <v>0</v>
      </c>
      <c r="BJ144" s="17" t="s">
        <v>136</v>
      </c>
      <c r="BK144" s="134">
        <f>ROUND(L144*K144,2)</f>
        <v>0</v>
      </c>
      <c r="BL144" s="17" t="s">
        <v>207</v>
      </c>
      <c r="BM144" s="17" t="s">
        <v>257</v>
      </c>
    </row>
    <row r="145" spans="2:65" s="1" customFormat="1" ht="38.25" customHeight="1" x14ac:dyDescent="0.3">
      <c r="B145" s="125"/>
      <c r="C145" s="126" t="s">
        <v>258</v>
      </c>
      <c r="D145" s="126" t="s">
        <v>131</v>
      </c>
      <c r="E145" s="127" t="s">
        <v>259</v>
      </c>
      <c r="F145" s="228" t="s">
        <v>260</v>
      </c>
      <c r="G145" s="228"/>
      <c r="H145" s="228"/>
      <c r="I145" s="228"/>
      <c r="J145" s="128" t="s">
        <v>252</v>
      </c>
      <c r="K145" s="129">
        <v>30.45</v>
      </c>
      <c r="L145" s="229"/>
      <c r="M145" s="229"/>
      <c r="N145" s="229">
        <f>ROUND(L145*K145,2)</f>
        <v>0</v>
      </c>
      <c r="O145" s="229"/>
      <c r="P145" s="229"/>
      <c r="Q145" s="229"/>
      <c r="R145" s="130"/>
      <c r="T145" s="131" t="s">
        <v>5</v>
      </c>
      <c r="U145" s="36" t="s">
        <v>40</v>
      </c>
      <c r="V145" s="132">
        <v>8.5999999999999993E-2</v>
      </c>
      <c r="W145" s="132">
        <f>V145*K145</f>
        <v>2.6186999999999996</v>
      </c>
      <c r="X145" s="132">
        <v>0</v>
      </c>
      <c r="Y145" s="132">
        <f>X145*K145</f>
        <v>0</v>
      </c>
      <c r="Z145" s="132">
        <v>2.3E-3</v>
      </c>
      <c r="AA145" s="133">
        <f>Z145*K145</f>
        <v>7.0035E-2</v>
      </c>
      <c r="AR145" s="17" t="s">
        <v>207</v>
      </c>
      <c r="AT145" s="17" t="s">
        <v>131</v>
      </c>
      <c r="AU145" s="17" t="s">
        <v>136</v>
      </c>
      <c r="AY145" s="17" t="s">
        <v>130</v>
      </c>
      <c r="BE145" s="134">
        <f>IF(U145="základná",N145,0)</f>
        <v>0</v>
      </c>
      <c r="BF145" s="134">
        <f>IF(U145="znížená",N145,0)</f>
        <v>0</v>
      </c>
      <c r="BG145" s="134">
        <f>IF(U145="zákl. prenesená",N145,0)</f>
        <v>0</v>
      </c>
      <c r="BH145" s="134">
        <f>IF(U145="zníž. prenesená",N145,0)</f>
        <v>0</v>
      </c>
      <c r="BI145" s="134">
        <f>IF(U145="nulová",N145,0)</f>
        <v>0</v>
      </c>
      <c r="BJ145" s="17" t="s">
        <v>136</v>
      </c>
      <c r="BK145" s="134">
        <f>ROUND(L145*K145,2)</f>
        <v>0</v>
      </c>
      <c r="BL145" s="17" t="s">
        <v>207</v>
      </c>
      <c r="BM145" s="17" t="s">
        <v>261</v>
      </c>
    </row>
    <row r="146" spans="2:65" s="1" customFormat="1" ht="25.5" customHeight="1" x14ac:dyDescent="0.3">
      <c r="B146" s="125"/>
      <c r="C146" s="126" t="s">
        <v>262</v>
      </c>
      <c r="D146" s="126" t="s">
        <v>131</v>
      </c>
      <c r="E146" s="127" t="s">
        <v>263</v>
      </c>
      <c r="F146" s="228" t="s">
        <v>264</v>
      </c>
      <c r="G146" s="228"/>
      <c r="H146" s="228"/>
      <c r="I146" s="228"/>
      <c r="J146" s="128" t="s">
        <v>229</v>
      </c>
      <c r="K146" s="129">
        <v>5.2709999999999999</v>
      </c>
      <c r="L146" s="229"/>
      <c r="M146" s="229"/>
      <c r="N146" s="229">
        <f>ROUND(L146*K146,2)</f>
        <v>0</v>
      </c>
      <c r="O146" s="229"/>
      <c r="P146" s="229"/>
      <c r="Q146" s="229"/>
      <c r="R146" s="130"/>
      <c r="T146" s="131" t="s">
        <v>5</v>
      </c>
      <c r="U146" s="36" t="s">
        <v>40</v>
      </c>
      <c r="V146" s="132">
        <v>0</v>
      </c>
      <c r="W146" s="132">
        <f>V146*K146</f>
        <v>0</v>
      </c>
      <c r="X146" s="132">
        <v>0</v>
      </c>
      <c r="Y146" s="132">
        <f>X146*K146</f>
        <v>0</v>
      </c>
      <c r="Z146" s="132">
        <v>0</v>
      </c>
      <c r="AA146" s="133">
        <f>Z146*K146</f>
        <v>0</v>
      </c>
      <c r="AR146" s="17" t="s">
        <v>207</v>
      </c>
      <c r="AT146" s="17" t="s">
        <v>131</v>
      </c>
      <c r="AU146" s="17" t="s">
        <v>136</v>
      </c>
      <c r="AY146" s="17" t="s">
        <v>130</v>
      </c>
      <c r="BE146" s="134">
        <f>IF(U146="základná",N146,0)</f>
        <v>0</v>
      </c>
      <c r="BF146" s="134">
        <f>IF(U146="znížená",N146,0)</f>
        <v>0</v>
      </c>
      <c r="BG146" s="134">
        <f>IF(U146="zákl. prenesená",N146,0)</f>
        <v>0</v>
      </c>
      <c r="BH146" s="134">
        <f>IF(U146="zníž. prenesená",N146,0)</f>
        <v>0</v>
      </c>
      <c r="BI146" s="134">
        <f>IF(U146="nulová",N146,0)</f>
        <v>0</v>
      </c>
      <c r="BJ146" s="17" t="s">
        <v>136</v>
      </c>
      <c r="BK146" s="134">
        <f>ROUND(L146*K146,2)</f>
        <v>0</v>
      </c>
      <c r="BL146" s="17" t="s">
        <v>207</v>
      </c>
      <c r="BM146" s="17" t="s">
        <v>265</v>
      </c>
    </row>
    <row r="147" spans="2:65" s="9" customFormat="1" ht="37.35" customHeight="1" x14ac:dyDescent="0.35">
      <c r="B147" s="115"/>
      <c r="D147" s="116" t="s">
        <v>199</v>
      </c>
      <c r="E147" s="116"/>
      <c r="F147" s="116"/>
      <c r="G147" s="116"/>
      <c r="H147" s="116"/>
      <c r="I147" s="116"/>
      <c r="J147" s="116"/>
      <c r="K147" s="116"/>
      <c r="L147" s="116"/>
      <c r="M147" s="116"/>
      <c r="N147" s="240">
        <f>BK147</f>
        <v>0</v>
      </c>
      <c r="O147" s="241"/>
      <c r="P147" s="241"/>
      <c r="Q147" s="241"/>
      <c r="R147" s="117"/>
      <c r="T147" s="118"/>
      <c r="W147" s="119">
        <f>W148</f>
        <v>0</v>
      </c>
      <c r="Y147" s="119">
        <f>Y148</f>
        <v>0</v>
      </c>
      <c r="AA147" s="120">
        <f>AA148</f>
        <v>0</v>
      </c>
      <c r="AR147" s="121" t="s">
        <v>141</v>
      </c>
      <c r="AT147" s="122" t="s">
        <v>72</v>
      </c>
      <c r="AU147" s="122" t="s">
        <v>73</v>
      </c>
      <c r="AY147" s="121" t="s">
        <v>130</v>
      </c>
      <c r="BK147" s="123">
        <f>BK148</f>
        <v>0</v>
      </c>
    </row>
    <row r="148" spans="2:65" s="9" customFormat="1" ht="19.899999999999999" customHeight="1" x14ac:dyDescent="0.3">
      <c r="B148" s="115"/>
      <c r="D148" s="124" t="s">
        <v>200</v>
      </c>
      <c r="E148" s="124"/>
      <c r="F148" s="124"/>
      <c r="G148" s="124"/>
      <c r="H148" s="124"/>
      <c r="I148" s="124"/>
      <c r="J148" s="124"/>
      <c r="K148" s="124"/>
      <c r="L148" s="124"/>
      <c r="M148" s="124"/>
      <c r="N148" s="234">
        <f>BK148</f>
        <v>0</v>
      </c>
      <c r="O148" s="235"/>
      <c r="P148" s="235"/>
      <c r="Q148" s="235"/>
      <c r="R148" s="117"/>
      <c r="T148" s="118"/>
      <c r="W148" s="119">
        <f>W149</f>
        <v>0</v>
      </c>
      <c r="Y148" s="119">
        <f>Y149</f>
        <v>0</v>
      </c>
      <c r="AA148" s="120">
        <f>AA149</f>
        <v>0</v>
      </c>
      <c r="AR148" s="121" t="s">
        <v>141</v>
      </c>
      <c r="AT148" s="122" t="s">
        <v>72</v>
      </c>
      <c r="AU148" s="122" t="s">
        <v>81</v>
      </c>
      <c r="AY148" s="121" t="s">
        <v>130</v>
      </c>
      <c r="BK148" s="123">
        <f>BK149</f>
        <v>0</v>
      </c>
    </row>
    <row r="149" spans="2:65" s="1" customFormat="1" ht="25.5" customHeight="1" x14ac:dyDescent="0.3">
      <c r="B149" s="125"/>
      <c r="C149" s="126" t="s">
        <v>10</v>
      </c>
      <c r="D149" s="126" t="s">
        <v>131</v>
      </c>
      <c r="E149" s="127" t="s">
        <v>266</v>
      </c>
      <c r="F149" s="228" t="s">
        <v>267</v>
      </c>
      <c r="G149" s="228"/>
      <c r="H149" s="228"/>
      <c r="I149" s="228"/>
      <c r="J149" s="128" t="s">
        <v>242</v>
      </c>
      <c r="K149" s="129">
        <v>1</v>
      </c>
      <c r="L149" s="229"/>
      <c r="M149" s="229"/>
      <c r="N149" s="229">
        <f>ROUND(L149*K149,2)</f>
        <v>0</v>
      </c>
      <c r="O149" s="229"/>
      <c r="P149" s="229"/>
      <c r="Q149" s="229"/>
      <c r="R149" s="130"/>
      <c r="T149" s="131" t="s">
        <v>5</v>
      </c>
      <c r="U149" s="135" t="s">
        <v>40</v>
      </c>
      <c r="V149" s="136">
        <v>0</v>
      </c>
      <c r="W149" s="136">
        <f>V149*K149</f>
        <v>0</v>
      </c>
      <c r="X149" s="136">
        <v>0</v>
      </c>
      <c r="Y149" s="136">
        <f>X149*K149</f>
        <v>0</v>
      </c>
      <c r="Z149" s="136">
        <v>0</v>
      </c>
      <c r="AA149" s="137">
        <f>Z149*K149</f>
        <v>0</v>
      </c>
      <c r="AR149" s="17" t="s">
        <v>268</v>
      </c>
      <c r="AT149" s="17" t="s">
        <v>131</v>
      </c>
      <c r="AU149" s="17" t="s">
        <v>136</v>
      </c>
      <c r="AY149" s="17" t="s">
        <v>130</v>
      </c>
      <c r="BE149" s="134">
        <f>IF(U149="základná",N149,0)</f>
        <v>0</v>
      </c>
      <c r="BF149" s="134">
        <f>IF(U149="znížená",N149,0)</f>
        <v>0</v>
      </c>
      <c r="BG149" s="134">
        <f>IF(U149="zákl. prenesená",N149,0)</f>
        <v>0</v>
      </c>
      <c r="BH149" s="134">
        <f>IF(U149="zníž. prenesená",N149,0)</f>
        <v>0</v>
      </c>
      <c r="BI149" s="134">
        <f>IF(U149="nulová",N149,0)</f>
        <v>0</v>
      </c>
      <c r="BJ149" s="17" t="s">
        <v>136</v>
      </c>
      <c r="BK149" s="134">
        <f>ROUND(L149*K149,2)</f>
        <v>0</v>
      </c>
      <c r="BL149" s="17" t="s">
        <v>268</v>
      </c>
      <c r="BM149" s="17" t="s">
        <v>269</v>
      </c>
    </row>
    <row r="150" spans="2:65" s="1" customFormat="1" ht="6.95" customHeight="1" x14ac:dyDescent="0.3">
      <c r="B150" s="51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3"/>
    </row>
  </sheetData>
  <mergeCells count="131">
    <mergeCell ref="N125:Q125"/>
    <mergeCell ref="N126:Q126"/>
    <mergeCell ref="N134:Q134"/>
    <mergeCell ref="N138:Q138"/>
    <mergeCell ref="N142:Q142"/>
    <mergeCell ref="N147:Q147"/>
    <mergeCell ref="N148:Q148"/>
    <mergeCell ref="H1:K1"/>
    <mergeCell ref="S2:AC2"/>
    <mergeCell ref="F145:I145"/>
    <mergeCell ref="L145:M145"/>
    <mergeCell ref="N145:Q145"/>
    <mergeCell ref="F146:I146"/>
    <mergeCell ref="L146:M146"/>
    <mergeCell ref="N146:Q146"/>
    <mergeCell ref="F137:I137"/>
    <mergeCell ref="L137:M137"/>
    <mergeCell ref="N137:Q137"/>
    <mergeCell ref="F139:I139"/>
    <mergeCell ref="L139:M139"/>
    <mergeCell ref="N139:Q139"/>
    <mergeCell ref="F140:I140"/>
    <mergeCell ref="L140:M140"/>
    <mergeCell ref="N140:Q140"/>
    <mergeCell ref="F149:I149"/>
    <mergeCell ref="L149:M149"/>
    <mergeCell ref="N149:Q149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18:I118"/>
    <mergeCell ref="L118:M118"/>
    <mergeCell ref="N118:Q118"/>
    <mergeCell ref="F122:I122"/>
    <mergeCell ref="L122:M122"/>
    <mergeCell ref="N122:Q122"/>
    <mergeCell ref="F124:I124"/>
    <mergeCell ref="L124:M124"/>
    <mergeCell ref="N124:Q124"/>
    <mergeCell ref="N119:Q119"/>
    <mergeCell ref="N120:Q120"/>
    <mergeCell ref="N121:Q121"/>
    <mergeCell ref="N123:Q123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 xr:uid="{00000000-0004-0000-0200-000000000000}"/>
    <hyperlink ref="H1:K1" location="C86" display="2) Rekapitulácia rozpočtu" xr:uid="{00000000-0004-0000-0200-000001000000}"/>
    <hyperlink ref="L1" location="C118" display="3) Rozpočet" xr:uid="{00000000-0004-0000-0200-000002000000}"/>
    <hyperlink ref="S1:T1" location="'Rekapitulácia stavby'!C2" display="Rekapitulácia stavby" xr:uid="{00000000-0004-0000-0200-000003000000}"/>
  </hyperlinks>
  <pageMargins left="0.59055118110236227" right="0.59055118110236227" top="0.51181102362204722" bottom="0.47244094488188981" header="0" footer="0"/>
  <pageSetup paperSize="9" scale="95" fitToHeight="100" orientation="portrait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52"/>
  <sheetViews>
    <sheetView showGridLines="0" workbookViewId="0">
      <pane ySplit="1" topLeftCell="A2" activePane="bottomLeft" state="frozen"/>
      <selection pane="bottomLeft" activeCell="C2" sqref="C2:Q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4"/>
      <c r="B1" s="11"/>
      <c r="C1" s="11"/>
      <c r="D1" s="12" t="s">
        <v>1</v>
      </c>
      <c r="E1" s="11"/>
      <c r="F1" s="13" t="s">
        <v>96</v>
      </c>
      <c r="G1" s="13"/>
      <c r="H1" s="230" t="s">
        <v>97</v>
      </c>
      <c r="I1" s="230"/>
      <c r="J1" s="230"/>
      <c r="K1" s="230"/>
      <c r="L1" s="13" t="s">
        <v>98</v>
      </c>
      <c r="M1" s="11"/>
      <c r="N1" s="11"/>
      <c r="O1" s="12" t="s">
        <v>99</v>
      </c>
      <c r="P1" s="11"/>
      <c r="Q1" s="11"/>
      <c r="R1" s="11"/>
      <c r="S1" s="13" t="s">
        <v>100</v>
      </c>
      <c r="T1" s="13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174" t="s">
        <v>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S2" s="200" t="s">
        <v>8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7" t="s">
        <v>88</v>
      </c>
    </row>
    <row r="3" spans="1:66" ht="6.95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73</v>
      </c>
    </row>
    <row r="4" spans="1:66" ht="36.950000000000003" customHeight="1" x14ac:dyDescent="0.3">
      <c r="B4" s="21"/>
      <c r="C4" s="176" t="s">
        <v>101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22"/>
      <c r="T4" s="16" t="s">
        <v>12</v>
      </c>
      <c r="AT4" s="17" t="s">
        <v>6</v>
      </c>
    </row>
    <row r="5" spans="1:66" ht="6.95" customHeight="1" x14ac:dyDescent="0.3">
      <c r="B5" s="21"/>
      <c r="R5" s="22"/>
    </row>
    <row r="6" spans="1:66" ht="25.35" customHeight="1" x14ac:dyDescent="0.3">
      <c r="B6" s="21"/>
      <c r="D6" s="26" t="s">
        <v>16</v>
      </c>
      <c r="F6" s="210" t="str">
        <f>'Rekapitulácia stavby'!K6</f>
        <v>Zníženie energetickej náročnosti spoločnosti Kovomont-PO, Výrobná hala č.4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R6" s="22"/>
    </row>
    <row r="7" spans="1:66" s="1" customFormat="1" ht="32.85" customHeight="1" x14ac:dyDescent="0.3">
      <c r="B7" s="29"/>
      <c r="D7" s="25" t="s">
        <v>102</v>
      </c>
      <c r="F7" s="180" t="s">
        <v>270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R7" s="30"/>
    </row>
    <row r="8" spans="1:66" s="1" customFormat="1" ht="14.45" customHeight="1" x14ac:dyDescent="0.3">
      <c r="B8" s="29"/>
      <c r="D8" s="26" t="s">
        <v>18</v>
      </c>
      <c r="F8" s="24" t="s">
        <v>5</v>
      </c>
      <c r="M8" s="26" t="s">
        <v>19</v>
      </c>
      <c r="O8" s="24" t="s">
        <v>5</v>
      </c>
      <c r="R8" s="30"/>
    </row>
    <row r="9" spans="1:66" s="1" customFormat="1" ht="14.45" customHeight="1" x14ac:dyDescent="0.3">
      <c r="B9" s="29"/>
      <c r="D9" s="26" t="s">
        <v>20</v>
      </c>
      <c r="F9" s="24" t="s">
        <v>21</v>
      </c>
      <c r="M9" s="26" t="s">
        <v>22</v>
      </c>
      <c r="O9" s="213">
        <f>'Rekapitulácia stavby'!AN8</f>
        <v>43896</v>
      </c>
      <c r="P9" s="213"/>
      <c r="R9" s="30"/>
    </row>
    <row r="10" spans="1:66" s="1" customFormat="1" ht="10.9" customHeight="1" x14ac:dyDescent="0.3">
      <c r="B10" s="29"/>
      <c r="R10" s="30"/>
    </row>
    <row r="11" spans="1:66" s="1" customFormat="1" ht="14.45" customHeight="1" x14ac:dyDescent="0.3">
      <c r="B11" s="29"/>
      <c r="D11" s="26" t="s">
        <v>23</v>
      </c>
      <c r="M11" s="26" t="s">
        <v>24</v>
      </c>
      <c r="O11" s="178" t="s">
        <v>5</v>
      </c>
      <c r="P11" s="178"/>
      <c r="R11" s="30"/>
    </row>
    <row r="12" spans="1:66" s="1" customFormat="1" ht="18" customHeight="1" x14ac:dyDescent="0.3">
      <c r="B12" s="29"/>
      <c r="E12" s="24" t="s">
        <v>25</v>
      </c>
      <c r="M12" s="26" t="s">
        <v>26</v>
      </c>
      <c r="O12" s="178" t="s">
        <v>5</v>
      </c>
      <c r="P12" s="178"/>
      <c r="R12" s="30"/>
    </row>
    <row r="13" spans="1:66" s="1" customFormat="1" ht="6.95" customHeight="1" x14ac:dyDescent="0.3">
      <c r="B13" s="29"/>
      <c r="R13" s="30"/>
    </row>
    <row r="14" spans="1:66" s="1" customFormat="1" ht="14.45" customHeight="1" x14ac:dyDescent="0.3">
      <c r="B14" s="29"/>
      <c r="D14" s="26" t="s">
        <v>27</v>
      </c>
      <c r="M14" s="26" t="s">
        <v>24</v>
      </c>
      <c r="O14" s="178" t="str">
        <f>IF('Rekapitulácia stavby'!AN13="","",'Rekapitulácia stavby'!AN13)</f>
        <v/>
      </c>
      <c r="P14" s="178"/>
      <c r="R14" s="30"/>
    </row>
    <row r="15" spans="1:66" s="1" customFormat="1" ht="18" customHeight="1" x14ac:dyDescent="0.3">
      <c r="B15" s="29"/>
      <c r="E15" s="24" t="str">
        <f>IF('Rekapitulácia stavby'!E14="","",'Rekapitulácia stavby'!E14)</f>
        <v xml:space="preserve"> </v>
      </c>
      <c r="M15" s="26" t="s">
        <v>26</v>
      </c>
      <c r="O15" s="178" t="str">
        <f>IF('Rekapitulácia stavby'!AN14="","",'Rekapitulácia stavby'!AN14)</f>
        <v/>
      </c>
      <c r="P15" s="178"/>
      <c r="R15" s="30"/>
    </row>
    <row r="16" spans="1:66" s="1" customFormat="1" ht="6.95" customHeight="1" x14ac:dyDescent="0.3">
      <c r="B16" s="29"/>
      <c r="R16" s="30"/>
    </row>
    <row r="17" spans="2:18" s="1" customFormat="1" ht="14.45" customHeight="1" x14ac:dyDescent="0.3">
      <c r="B17" s="29"/>
      <c r="D17" s="26" t="s">
        <v>29</v>
      </c>
      <c r="M17" s="26" t="s">
        <v>24</v>
      </c>
      <c r="O17" s="178" t="s">
        <v>5</v>
      </c>
      <c r="P17" s="178"/>
      <c r="R17" s="30"/>
    </row>
    <row r="18" spans="2:18" s="1" customFormat="1" ht="18" customHeight="1" x14ac:dyDescent="0.3">
      <c r="B18" s="29"/>
      <c r="E18" s="24" t="s">
        <v>30</v>
      </c>
      <c r="M18" s="26" t="s">
        <v>26</v>
      </c>
      <c r="O18" s="178" t="s">
        <v>5</v>
      </c>
      <c r="P18" s="178"/>
      <c r="R18" s="30"/>
    </row>
    <row r="19" spans="2:18" s="1" customFormat="1" ht="6.95" customHeight="1" x14ac:dyDescent="0.3">
      <c r="B19" s="29"/>
      <c r="R19" s="30"/>
    </row>
    <row r="20" spans="2:18" s="1" customFormat="1" ht="14.45" customHeight="1" x14ac:dyDescent="0.3">
      <c r="B20" s="29"/>
      <c r="D20" s="26" t="s">
        <v>32</v>
      </c>
      <c r="M20" s="26" t="s">
        <v>24</v>
      </c>
      <c r="O20" s="178" t="str">
        <f>IF('Rekapitulácia stavby'!AN19="","",'Rekapitulácia stavby'!AN19)</f>
        <v/>
      </c>
      <c r="P20" s="178"/>
      <c r="R20" s="30"/>
    </row>
    <row r="21" spans="2:18" s="1" customFormat="1" ht="18" customHeight="1" x14ac:dyDescent="0.3">
      <c r="B21" s="29"/>
      <c r="E21" s="24" t="str">
        <f>IF('Rekapitulácia stavby'!E20="","",'Rekapitulácia stavby'!E20)</f>
        <v xml:space="preserve"> </v>
      </c>
      <c r="M21" s="26" t="s">
        <v>26</v>
      </c>
      <c r="O21" s="178" t="str">
        <f>IF('Rekapitulácia stavby'!AN20="","",'Rekapitulácia stavby'!AN20)</f>
        <v/>
      </c>
      <c r="P21" s="178"/>
      <c r="R21" s="30"/>
    </row>
    <row r="22" spans="2:18" s="1" customFormat="1" ht="6.95" customHeight="1" x14ac:dyDescent="0.3">
      <c r="B22" s="29"/>
      <c r="R22" s="30"/>
    </row>
    <row r="23" spans="2:18" s="1" customFormat="1" ht="14.45" customHeight="1" x14ac:dyDescent="0.3">
      <c r="B23" s="29"/>
      <c r="D23" s="26" t="s">
        <v>33</v>
      </c>
      <c r="R23" s="30"/>
    </row>
    <row r="24" spans="2:18" s="1" customFormat="1" ht="16.5" customHeight="1" x14ac:dyDescent="0.3">
      <c r="B24" s="29"/>
      <c r="E24" s="181" t="s">
        <v>5</v>
      </c>
      <c r="F24" s="181"/>
      <c r="G24" s="181"/>
      <c r="H24" s="181"/>
      <c r="I24" s="181"/>
      <c r="J24" s="181"/>
      <c r="K24" s="181"/>
      <c r="L24" s="181"/>
      <c r="R24" s="30"/>
    </row>
    <row r="25" spans="2:18" s="1" customFormat="1" ht="6.95" customHeight="1" x14ac:dyDescent="0.3">
      <c r="B25" s="29"/>
      <c r="R25" s="30"/>
    </row>
    <row r="26" spans="2:18" s="1" customFormat="1" ht="6.95" customHeight="1" x14ac:dyDescent="0.3">
      <c r="B26" s="2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30"/>
    </row>
    <row r="27" spans="2:18" s="1" customFormat="1" ht="14.45" customHeight="1" x14ac:dyDescent="0.3">
      <c r="B27" s="29"/>
      <c r="D27" s="93" t="s">
        <v>104</v>
      </c>
      <c r="M27" s="207">
        <f>N88</f>
        <v>0</v>
      </c>
      <c r="N27" s="207"/>
      <c r="O27" s="207"/>
      <c r="P27" s="207"/>
      <c r="R27" s="30"/>
    </row>
    <row r="28" spans="2:18" s="1" customFormat="1" ht="14.45" customHeight="1" x14ac:dyDescent="0.3">
      <c r="B28" s="29"/>
      <c r="D28" s="28" t="s">
        <v>105</v>
      </c>
      <c r="M28" s="207">
        <f>N99</f>
        <v>0</v>
      </c>
      <c r="N28" s="207"/>
      <c r="O28" s="207"/>
      <c r="P28" s="207"/>
      <c r="R28" s="30"/>
    </row>
    <row r="29" spans="2:18" s="1" customFormat="1" ht="6.95" customHeight="1" x14ac:dyDescent="0.3">
      <c r="B29" s="29"/>
      <c r="R29" s="30"/>
    </row>
    <row r="30" spans="2:18" s="1" customFormat="1" ht="25.35" customHeight="1" x14ac:dyDescent="0.3">
      <c r="B30" s="29"/>
      <c r="D30" s="94" t="s">
        <v>36</v>
      </c>
      <c r="M30" s="214">
        <f>ROUND(M27+M28,2)</f>
        <v>0</v>
      </c>
      <c r="N30" s="212"/>
      <c r="O30" s="212"/>
      <c r="P30" s="212"/>
      <c r="R30" s="30"/>
    </row>
    <row r="31" spans="2:18" s="1" customFormat="1" ht="6.95" customHeight="1" x14ac:dyDescent="0.3">
      <c r="B31" s="2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R31" s="30"/>
    </row>
    <row r="32" spans="2:18" s="1" customFormat="1" ht="14.45" customHeight="1" x14ac:dyDescent="0.3">
      <c r="B32" s="29"/>
      <c r="D32" s="34" t="s">
        <v>37</v>
      </c>
      <c r="E32" s="34" t="s">
        <v>38</v>
      </c>
      <c r="F32" s="35">
        <v>0.2</v>
      </c>
      <c r="G32" s="95" t="s">
        <v>39</v>
      </c>
      <c r="H32" s="215">
        <f>ROUND((SUM(BE99:BE100)+SUM(BE118:BE151)), 2)</f>
        <v>0</v>
      </c>
      <c r="I32" s="212"/>
      <c r="J32" s="212"/>
      <c r="M32" s="215">
        <f>ROUND(ROUND((SUM(BE99:BE100)+SUM(BE118:BE151)), 2)*F32, 2)</f>
        <v>0</v>
      </c>
      <c r="N32" s="212"/>
      <c r="O32" s="212"/>
      <c r="P32" s="212"/>
      <c r="R32" s="30"/>
    </row>
    <row r="33" spans="2:18" s="1" customFormat="1" ht="14.45" customHeight="1" x14ac:dyDescent="0.3">
      <c r="B33" s="29"/>
      <c r="E33" s="34" t="s">
        <v>40</v>
      </c>
      <c r="F33" s="35">
        <v>0.2</v>
      </c>
      <c r="G33" s="95" t="s">
        <v>39</v>
      </c>
      <c r="H33" s="215">
        <f>ROUND((SUM(BF99:BF100)+SUM(BF118:BF151)), 2)</f>
        <v>0</v>
      </c>
      <c r="I33" s="212"/>
      <c r="J33" s="212"/>
      <c r="M33" s="215">
        <f>ROUND(ROUND((SUM(BF99:BF100)+SUM(BF118:BF151)), 2)*F33, 2)</f>
        <v>0</v>
      </c>
      <c r="N33" s="212"/>
      <c r="O33" s="212"/>
      <c r="P33" s="212"/>
      <c r="R33" s="30"/>
    </row>
    <row r="34" spans="2:18" s="1" customFormat="1" ht="14.45" hidden="1" customHeight="1" x14ac:dyDescent="0.3">
      <c r="B34" s="29"/>
      <c r="E34" s="34" t="s">
        <v>41</v>
      </c>
      <c r="F34" s="35">
        <v>0.2</v>
      </c>
      <c r="G34" s="95" t="s">
        <v>39</v>
      </c>
      <c r="H34" s="215">
        <f>ROUND((SUM(BG99:BG100)+SUM(BG118:BG151)), 2)</f>
        <v>0</v>
      </c>
      <c r="I34" s="212"/>
      <c r="J34" s="212"/>
      <c r="M34" s="215">
        <v>0</v>
      </c>
      <c r="N34" s="212"/>
      <c r="O34" s="212"/>
      <c r="P34" s="212"/>
      <c r="R34" s="30"/>
    </row>
    <row r="35" spans="2:18" s="1" customFormat="1" ht="14.45" hidden="1" customHeight="1" x14ac:dyDescent="0.3">
      <c r="B35" s="29"/>
      <c r="E35" s="34" t="s">
        <v>42</v>
      </c>
      <c r="F35" s="35">
        <v>0.2</v>
      </c>
      <c r="G35" s="95" t="s">
        <v>39</v>
      </c>
      <c r="H35" s="215">
        <f>ROUND((SUM(BH99:BH100)+SUM(BH118:BH151)), 2)</f>
        <v>0</v>
      </c>
      <c r="I35" s="212"/>
      <c r="J35" s="212"/>
      <c r="M35" s="215">
        <v>0</v>
      </c>
      <c r="N35" s="212"/>
      <c r="O35" s="212"/>
      <c r="P35" s="212"/>
      <c r="R35" s="30"/>
    </row>
    <row r="36" spans="2:18" s="1" customFormat="1" ht="14.45" hidden="1" customHeight="1" x14ac:dyDescent="0.3">
      <c r="B36" s="29"/>
      <c r="E36" s="34" t="s">
        <v>43</v>
      </c>
      <c r="F36" s="35">
        <v>0</v>
      </c>
      <c r="G36" s="95" t="s">
        <v>39</v>
      </c>
      <c r="H36" s="215">
        <f>ROUND((SUM(BI99:BI100)+SUM(BI118:BI151)), 2)</f>
        <v>0</v>
      </c>
      <c r="I36" s="212"/>
      <c r="J36" s="212"/>
      <c r="M36" s="215">
        <v>0</v>
      </c>
      <c r="N36" s="212"/>
      <c r="O36" s="212"/>
      <c r="P36" s="212"/>
      <c r="R36" s="30"/>
    </row>
    <row r="37" spans="2:18" s="1" customFormat="1" ht="6.95" customHeight="1" x14ac:dyDescent="0.3">
      <c r="B37" s="29"/>
      <c r="R37" s="30"/>
    </row>
    <row r="38" spans="2:18" s="1" customFormat="1" ht="25.35" customHeight="1" x14ac:dyDescent="0.3">
      <c r="B38" s="29"/>
      <c r="C38" s="92"/>
      <c r="D38" s="96" t="s">
        <v>44</v>
      </c>
      <c r="E38" s="64"/>
      <c r="F38" s="64"/>
      <c r="G38" s="97" t="s">
        <v>45</v>
      </c>
      <c r="H38" s="98" t="s">
        <v>46</v>
      </c>
      <c r="I38" s="64"/>
      <c r="J38" s="64"/>
      <c r="K38" s="64"/>
      <c r="L38" s="216">
        <f>SUM(M30:M36)</f>
        <v>0</v>
      </c>
      <c r="M38" s="216"/>
      <c r="N38" s="216"/>
      <c r="O38" s="216"/>
      <c r="P38" s="217"/>
      <c r="Q38" s="92"/>
      <c r="R38" s="30"/>
    </row>
    <row r="39" spans="2:18" s="1" customFormat="1" ht="14.45" customHeight="1" x14ac:dyDescent="0.3">
      <c r="B39" s="29"/>
      <c r="R39" s="30"/>
    </row>
    <row r="40" spans="2:18" s="1" customFormat="1" ht="14.45" customHeight="1" x14ac:dyDescent="0.3">
      <c r="B40" s="29"/>
      <c r="R40" s="30"/>
    </row>
    <row r="41" spans="2:18" x14ac:dyDescent="0.3">
      <c r="B41" s="21"/>
      <c r="R41" s="22"/>
    </row>
    <row r="42" spans="2:18" x14ac:dyDescent="0.3">
      <c r="B42" s="21"/>
      <c r="R42" s="22"/>
    </row>
    <row r="43" spans="2:18" x14ac:dyDescent="0.3">
      <c r="B43" s="21"/>
      <c r="R43" s="22"/>
    </row>
    <row r="44" spans="2:18" x14ac:dyDescent="0.3">
      <c r="B44" s="21"/>
      <c r="R44" s="22"/>
    </row>
    <row r="45" spans="2:18" x14ac:dyDescent="0.3">
      <c r="B45" s="21"/>
      <c r="R45" s="22"/>
    </row>
    <row r="46" spans="2:18" x14ac:dyDescent="0.3">
      <c r="B46" s="21"/>
      <c r="R46" s="22"/>
    </row>
    <row r="47" spans="2:18" x14ac:dyDescent="0.3">
      <c r="B47" s="21"/>
      <c r="R47" s="22"/>
    </row>
    <row r="48" spans="2:18" x14ac:dyDescent="0.3">
      <c r="B48" s="21"/>
      <c r="R48" s="22"/>
    </row>
    <row r="49" spans="2:18" x14ac:dyDescent="0.3">
      <c r="B49" s="21"/>
      <c r="R49" s="22"/>
    </row>
    <row r="50" spans="2:18" s="1" customFormat="1" ht="15" x14ac:dyDescent="0.3">
      <c r="B50" s="29"/>
      <c r="D50" s="42" t="s">
        <v>47</v>
      </c>
      <c r="E50" s="43"/>
      <c r="F50" s="43"/>
      <c r="G50" s="43"/>
      <c r="H50" s="44"/>
      <c r="J50" s="42" t="s">
        <v>48</v>
      </c>
      <c r="K50" s="43"/>
      <c r="L50" s="43"/>
      <c r="M50" s="43"/>
      <c r="N50" s="43"/>
      <c r="O50" s="43"/>
      <c r="P50" s="44"/>
      <c r="R50" s="30"/>
    </row>
    <row r="51" spans="2:18" x14ac:dyDescent="0.3">
      <c r="B51" s="21"/>
      <c r="D51" s="45"/>
      <c r="H51" s="46"/>
      <c r="J51" s="45"/>
      <c r="P51" s="46"/>
      <c r="R51" s="22"/>
    </row>
    <row r="52" spans="2:18" x14ac:dyDescent="0.3">
      <c r="B52" s="21"/>
      <c r="D52" s="45"/>
      <c r="H52" s="46"/>
      <c r="J52" s="45"/>
      <c r="P52" s="46"/>
      <c r="R52" s="22"/>
    </row>
    <row r="53" spans="2:18" x14ac:dyDescent="0.3">
      <c r="B53" s="21"/>
      <c r="D53" s="45"/>
      <c r="H53" s="46"/>
      <c r="J53" s="45"/>
      <c r="P53" s="46"/>
      <c r="R53" s="22"/>
    </row>
    <row r="54" spans="2:18" x14ac:dyDescent="0.3">
      <c r="B54" s="21"/>
      <c r="D54" s="45"/>
      <c r="H54" s="46"/>
      <c r="J54" s="45"/>
      <c r="P54" s="46"/>
      <c r="R54" s="22"/>
    </row>
    <row r="55" spans="2:18" x14ac:dyDescent="0.3">
      <c r="B55" s="21"/>
      <c r="D55" s="45"/>
      <c r="H55" s="46"/>
      <c r="J55" s="45"/>
      <c r="P55" s="46"/>
      <c r="R55" s="22"/>
    </row>
    <row r="56" spans="2:18" x14ac:dyDescent="0.3">
      <c r="B56" s="21"/>
      <c r="D56" s="45"/>
      <c r="H56" s="46"/>
      <c r="J56" s="45"/>
      <c r="P56" s="46"/>
      <c r="R56" s="22"/>
    </row>
    <row r="57" spans="2:18" x14ac:dyDescent="0.3">
      <c r="B57" s="21"/>
      <c r="D57" s="45"/>
      <c r="H57" s="46"/>
      <c r="J57" s="45"/>
      <c r="P57" s="46"/>
      <c r="R57" s="22"/>
    </row>
    <row r="58" spans="2:18" x14ac:dyDescent="0.3">
      <c r="B58" s="21"/>
      <c r="D58" s="45"/>
      <c r="H58" s="46"/>
      <c r="J58" s="45"/>
      <c r="P58" s="46"/>
      <c r="R58" s="22"/>
    </row>
    <row r="59" spans="2:18" s="1" customFormat="1" ht="15" x14ac:dyDescent="0.3">
      <c r="B59" s="29"/>
      <c r="D59" s="47" t="s">
        <v>49</v>
      </c>
      <c r="E59" s="48"/>
      <c r="F59" s="48"/>
      <c r="G59" s="49" t="s">
        <v>50</v>
      </c>
      <c r="H59" s="50"/>
      <c r="J59" s="47" t="s">
        <v>49</v>
      </c>
      <c r="K59" s="48"/>
      <c r="L59" s="48"/>
      <c r="M59" s="48"/>
      <c r="N59" s="49" t="s">
        <v>50</v>
      </c>
      <c r="O59" s="48"/>
      <c r="P59" s="50"/>
      <c r="R59" s="30"/>
    </row>
    <row r="60" spans="2:18" x14ac:dyDescent="0.3">
      <c r="B60" s="21"/>
      <c r="R60" s="22"/>
    </row>
    <row r="61" spans="2:18" s="1" customFormat="1" ht="15" x14ac:dyDescent="0.3">
      <c r="B61" s="29"/>
      <c r="D61" s="42" t="s">
        <v>51</v>
      </c>
      <c r="E61" s="43"/>
      <c r="F61" s="43"/>
      <c r="G61" s="43"/>
      <c r="H61" s="44"/>
      <c r="J61" s="42" t="s">
        <v>52</v>
      </c>
      <c r="K61" s="43"/>
      <c r="L61" s="43"/>
      <c r="M61" s="43"/>
      <c r="N61" s="43"/>
      <c r="O61" s="43"/>
      <c r="P61" s="44"/>
      <c r="R61" s="30"/>
    </row>
    <row r="62" spans="2:18" x14ac:dyDescent="0.3">
      <c r="B62" s="21"/>
      <c r="D62" s="45"/>
      <c r="H62" s="46"/>
      <c r="J62" s="45"/>
      <c r="P62" s="46"/>
      <c r="R62" s="22"/>
    </row>
    <row r="63" spans="2:18" x14ac:dyDescent="0.3">
      <c r="B63" s="21"/>
      <c r="D63" s="45"/>
      <c r="H63" s="46"/>
      <c r="J63" s="45"/>
      <c r="P63" s="46"/>
      <c r="R63" s="22"/>
    </row>
    <row r="64" spans="2:18" x14ac:dyDescent="0.3">
      <c r="B64" s="21"/>
      <c r="D64" s="45"/>
      <c r="H64" s="46"/>
      <c r="J64" s="45"/>
      <c r="P64" s="46"/>
      <c r="R64" s="22"/>
    </row>
    <row r="65" spans="2:18" x14ac:dyDescent="0.3">
      <c r="B65" s="21"/>
      <c r="D65" s="45"/>
      <c r="H65" s="46"/>
      <c r="J65" s="45"/>
      <c r="P65" s="46"/>
      <c r="R65" s="22"/>
    </row>
    <row r="66" spans="2:18" x14ac:dyDescent="0.3">
      <c r="B66" s="21"/>
      <c r="D66" s="45"/>
      <c r="H66" s="46"/>
      <c r="J66" s="45"/>
      <c r="P66" s="46"/>
      <c r="R66" s="22"/>
    </row>
    <row r="67" spans="2:18" x14ac:dyDescent="0.3">
      <c r="B67" s="21"/>
      <c r="D67" s="45"/>
      <c r="H67" s="46"/>
      <c r="J67" s="45"/>
      <c r="P67" s="46"/>
      <c r="R67" s="22"/>
    </row>
    <row r="68" spans="2:18" x14ac:dyDescent="0.3">
      <c r="B68" s="21"/>
      <c r="D68" s="45"/>
      <c r="H68" s="46"/>
      <c r="J68" s="45"/>
      <c r="P68" s="46"/>
      <c r="R68" s="22"/>
    </row>
    <row r="69" spans="2:18" x14ac:dyDescent="0.3">
      <c r="B69" s="21"/>
      <c r="D69" s="45"/>
      <c r="H69" s="46"/>
      <c r="J69" s="45"/>
      <c r="P69" s="46"/>
      <c r="R69" s="22"/>
    </row>
    <row r="70" spans="2:18" s="1" customFormat="1" ht="15" x14ac:dyDescent="0.3">
      <c r="B70" s="29"/>
      <c r="D70" s="47" t="s">
        <v>49</v>
      </c>
      <c r="E70" s="48"/>
      <c r="F70" s="48"/>
      <c r="G70" s="49" t="s">
        <v>50</v>
      </c>
      <c r="H70" s="50"/>
      <c r="J70" s="47" t="s">
        <v>49</v>
      </c>
      <c r="K70" s="48"/>
      <c r="L70" s="48"/>
      <c r="M70" s="48"/>
      <c r="N70" s="49" t="s">
        <v>50</v>
      </c>
      <c r="O70" s="48"/>
      <c r="P70" s="50"/>
      <c r="R70" s="30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9"/>
      <c r="C76" s="176" t="s">
        <v>106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30"/>
    </row>
    <row r="77" spans="2:18" s="1" customFormat="1" ht="6.95" customHeight="1" x14ac:dyDescent="0.3">
      <c r="B77" s="29"/>
      <c r="R77" s="30"/>
    </row>
    <row r="78" spans="2:18" s="1" customFormat="1" ht="30" customHeight="1" x14ac:dyDescent="0.3">
      <c r="B78" s="29"/>
      <c r="C78" s="26" t="s">
        <v>16</v>
      </c>
      <c r="F78" s="210" t="str">
        <f>F6</f>
        <v>Zníženie energetickej náročnosti spoločnosti Kovomont-PO, Výrobná hala č.4</v>
      </c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R78" s="30"/>
    </row>
    <row r="79" spans="2:18" s="1" customFormat="1" ht="36.950000000000003" customHeight="1" x14ac:dyDescent="0.3">
      <c r="B79" s="29"/>
      <c r="C79" s="60" t="s">
        <v>102</v>
      </c>
      <c r="F79" s="190" t="str">
        <f>F7</f>
        <v>03 - Výplne otvorov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R79" s="30"/>
    </row>
    <row r="80" spans="2:18" s="1" customFormat="1" ht="6.95" customHeight="1" x14ac:dyDescent="0.3">
      <c r="B80" s="29"/>
      <c r="R80" s="30"/>
    </row>
    <row r="81" spans="2:47" s="1" customFormat="1" ht="18" customHeight="1" x14ac:dyDescent="0.3">
      <c r="B81" s="29"/>
      <c r="C81" s="26" t="s">
        <v>20</v>
      </c>
      <c r="F81" s="24" t="str">
        <f>F9</f>
        <v>Prešov</v>
      </c>
      <c r="K81" s="26" t="s">
        <v>22</v>
      </c>
      <c r="M81" s="213">
        <f>IF(O9="","",O9)</f>
        <v>43896</v>
      </c>
      <c r="N81" s="213"/>
      <c r="O81" s="213"/>
      <c r="P81" s="213"/>
      <c r="R81" s="30"/>
    </row>
    <row r="82" spans="2:47" s="1" customFormat="1" ht="6.95" customHeight="1" x14ac:dyDescent="0.3">
      <c r="B82" s="29"/>
      <c r="R82" s="30"/>
    </row>
    <row r="83" spans="2:47" s="1" customFormat="1" ht="15" x14ac:dyDescent="0.3">
      <c r="B83" s="29"/>
      <c r="C83" s="26" t="s">
        <v>23</v>
      </c>
      <c r="F83" s="24" t="str">
        <f>E12</f>
        <v>Kovomont - PO s.r.o., Prešov</v>
      </c>
      <c r="K83" s="26" t="s">
        <v>29</v>
      </c>
      <c r="M83" s="178" t="str">
        <f>E18</f>
        <v>ing. M. Kovaľ, Prešov</v>
      </c>
      <c r="N83" s="178"/>
      <c r="O83" s="178"/>
      <c r="P83" s="178"/>
      <c r="Q83" s="178"/>
      <c r="R83" s="30"/>
    </row>
    <row r="84" spans="2:47" s="1" customFormat="1" ht="14.45" customHeight="1" x14ac:dyDescent="0.3">
      <c r="B84" s="29"/>
      <c r="C84" s="26" t="s">
        <v>27</v>
      </c>
      <c r="F84" s="24" t="str">
        <f>IF(E15="","",E15)</f>
        <v xml:space="preserve"> </v>
      </c>
      <c r="K84" s="26" t="s">
        <v>32</v>
      </c>
      <c r="M84" s="178" t="str">
        <f>E21</f>
        <v xml:space="preserve"> </v>
      </c>
      <c r="N84" s="178"/>
      <c r="O84" s="178"/>
      <c r="P84" s="178"/>
      <c r="Q84" s="178"/>
      <c r="R84" s="30"/>
    </row>
    <row r="85" spans="2:47" s="1" customFormat="1" ht="10.35" customHeight="1" x14ac:dyDescent="0.3">
      <c r="B85" s="29"/>
      <c r="R85" s="30"/>
    </row>
    <row r="86" spans="2:47" s="1" customFormat="1" ht="29.25" customHeight="1" x14ac:dyDescent="0.3">
      <c r="B86" s="29"/>
      <c r="C86" s="218" t="s">
        <v>107</v>
      </c>
      <c r="D86" s="219"/>
      <c r="E86" s="219"/>
      <c r="F86" s="219"/>
      <c r="G86" s="219"/>
      <c r="H86" s="92"/>
      <c r="I86" s="92"/>
      <c r="J86" s="92"/>
      <c r="K86" s="92"/>
      <c r="L86" s="92"/>
      <c r="M86" s="92"/>
      <c r="N86" s="218" t="s">
        <v>108</v>
      </c>
      <c r="O86" s="219"/>
      <c r="P86" s="219"/>
      <c r="Q86" s="219"/>
      <c r="R86" s="30"/>
    </row>
    <row r="87" spans="2:47" s="1" customFormat="1" ht="10.35" customHeight="1" x14ac:dyDescent="0.3">
      <c r="B87" s="29"/>
      <c r="R87" s="30"/>
    </row>
    <row r="88" spans="2:47" s="1" customFormat="1" ht="29.25" customHeight="1" x14ac:dyDescent="0.3">
      <c r="B88" s="29"/>
      <c r="C88" s="99" t="s">
        <v>109</v>
      </c>
      <c r="N88" s="202">
        <f>N118</f>
        <v>0</v>
      </c>
      <c r="O88" s="220"/>
      <c r="P88" s="220"/>
      <c r="Q88" s="220"/>
      <c r="R88" s="30"/>
      <c r="AU88" s="17" t="s">
        <v>110</v>
      </c>
    </row>
    <row r="89" spans="2:47" s="6" customFormat="1" ht="24.95" customHeight="1" x14ac:dyDescent="0.3">
      <c r="B89" s="100"/>
      <c r="D89" s="101" t="s">
        <v>111</v>
      </c>
      <c r="N89" s="221">
        <f>N119</f>
        <v>0</v>
      </c>
      <c r="O89" s="222"/>
      <c r="P89" s="222"/>
      <c r="Q89" s="222"/>
      <c r="R89" s="102"/>
    </row>
    <row r="90" spans="2:47" s="7" customFormat="1" ht="19.899999999999999" customHeight="1" x14ac:dyDescent="0.3">
      <c r="B90" s="103"/>
      <c r="D90" s="104" t="s">
        <v>112</v>
      </c>
      <c r="N90" s="223">
        <f>N120</f>
        <v>0</v>
      </c>
      <c r="O90" s="224"/>
      <c r="P90" s="224"/>
      <c r="Q90" s="224"/>
      <c r="R90" s="105"/>
    </row>
    <row r="91" spans="2:47" s="7" customFormat="1" ht="19.899999999999999" customHeight="1" x14ac:dyDescent="0.3">
      <c r="B91" s="103"/>
      <c r="D91" s="104" t="s">
        <v>113</v>
      </c>
      <c r="N91" s="223">
        <f>N123</f>
        <v>0</v>
      </c>
      <c r="O91" s="224"/>
      <c r="P91" s="224"/>
      <c r="Q91" s="224"/>
      <c r="R91" s="105"/>
    </row>
    <row r="92" spans="2:47" s="7" customFormat="1" ht="19.899999999999999" customHeight="1" x14ac:dyDescent="0.3">
      <c r="B92" s="103"/>
      <c r="D92" s="104" t="s">
        <v>114</v>
      </c>
      <c r="N92" s="223">
        <f>N131</f>
        <v>0</v>
      </c>
      <c r="O92" s="224"/>
      <c r="P92" s="224"/>
      <c r="Q92" s="224"/>
      <c r="R92" s="105"/>
    </row>
    <row r="93" spans="2:47" s="6" customFormat="1" ht="24.95" customHeight="1" x14ac:dyDescent="0.3">
      <c r="B93" s="100"/>
      <c r="D93" s="101" t="s">
        <v>194</v>
      </c>
      <c r="N93" s="221">
        <f>N133</f>
        <v>0</v>
      </c>
      <c r="O93" s="222"/>
      <c r="P93" s="222"/>
      <c r="Q93" s="222"/>
      <c r="R93" s="102"/>
    </row>
    <row r="94" spans="2:47" s="7" customFormat="1" ht="19.899999999999999" customHeight="1" x14ac:dyDescent="0.3">
      <c r="B94" s="103"/>
      <c r="D94" s="104" t="s">
        <v>198</v>
      </c>
      <c r="N94" s="223">
        <f>N134</f>
        <v>0</v>
      </c>
      <c r="O94" s="224"/>
      <c r="P94" s="224"/>
      <c r="Q94" s="224"/>
      <c r="R94" s="105"/>
    </row>
    <row r="95" spans="2:47" s="7" customFormat="1" ht="19.899999999999999" customHeight="1" x14ac:dyDescent="0.3">
      <c r="B95" s="103"/>
      <c r="D95" s="104" t="s">
        <v>271</v>
      </c>
      <c r="N95" s="223">
        <f>N138</f>
        <v>0</v>
      </c>
      <c r="O95" s="224"/>
      <c r="P95" s="224"/>
      <c r="Q95" s="224"/>
      <c r="R95" s="105"/>
    </row>
    <row r="96" spans="2:47" s="7" customFormat="1" ht="19.899999999999999" customHeight="1" x14ac:dyDescent="0.3">
      <c r="B96" s="103"/>
      <c r="D96" s="104" t="s">
        <v>272</v>
      </c>
      <c r="N96" s="223">
        <f>N143</f>
        <v>0</v>
      </c>
      <c r="O96" s="224"/>
      <c r="P96" s="224"/>
      <c r="Q96" s="224"/>
      <c r="R96" s="105"/>
    </row>
    <row r="97" spans="2:21" s="7" customFormat="1" ht="19.899999999999999" customHeight="1" x14ac:dyDescent="0.3">
      <c r="B97" s="103"/>
      <c r="D97" s="104" t="s">
        <v>273</v>
      </c>
      <c r="N97" s="223">
        <f>N149</f>
        <v>0</v>
      </c>
      <c r="O97" s="224"/>
      <c r="P97" s="224"/>
      <c r="Q97" s="224"/>
      <c r="R97" s="105"/>
    </row>
    <row r="98" spans="2:21" s="1" customFormat="1" ht="21.75" customHeight="1" x14ac:dyDescent="0.3">
      <c r="B98" s="29"/>
      <c r="R98" s="30"/>
    </row>
    <row r="99" spans="2:21" s="1" customFormat="1" ht="29.25" customHeight="1" x14ac:dyDescent="0.3">
      <c r="B99" s="29"/>
      <c r="C99" s="99" t="s">
        <v>115</v>
      </c>
      <c r="N99" s="220">
        <v>0</v>
      </c>
      <c r="O99" s="225"/>
      <c r="P99" s="225"/>
      <c r="Q99" s="225"/>
      <c r="R99" s="30"/>
      <c r="T99" s="106"/>
      <c r="U99" s="107" t="s">
        <v>37</v>
      </c>
    </row>
    <row r="100" spans="2:21" s="1" customFormat="1" ht="18" customHeight="1" x14ac:dyDescent="0.3">
      <c r="B100" s="29"/>
      <c r="R100" s="30"/>
    </row>
    <row r="101" spans="2:21" s="1" customFormat="1" ht="29.25" customHeight="1" x14ac:dyDescent="0.3">
      <c r="B101" s="29"/>
      <c r="C101" s="91" t="s">
        <v>95</v>
      </c>
      <c r="D101" s="92"/>
      <c r="E101" s="92"/>
      <c r="F101" s="92"/>
      <c r="G101" s="92"/>
      <c r="H101" s="92"/>
      <c r="I101" s="92"/>
      <c r="J101" s="92"/>
      <c r="K101" s="92"/>
      <c r="L101" s="197">
        <f>ROUND(SUM(N88+N99),2)</f>
        <v>0</v>
      </c>
      <c r="M101" s="197"/>
      <c r="N101" s="197"/>
      <c r="O101" s="197"/>
      <c r="P101" s="197"/>
      <c r="Q101" s="197"/>
      <c r="R101" s="30"/>
    </row>
    <row r="102" spans="2:21" s="1" customFormat="1" ht="6.95" customHeight="1" x14ac:dyDescent="0.3"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3"/>
    </row>
    <row r="106" spans="2:21" s="1" customFormat="1" ht="6.95" customHeight="1" x14ac:dyDescent="0.3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6"/>
    </row>
    <row r="107" spans="2:21" s="1" customFormat="1" ht="36.950000000000003" customHeight="1" x14ac:dyDescent="0.3">
      <c r="B107" s="29"/>
      <c r="C107" s="176" t="s">
        <v>116</v>
      </c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30"/>
    </row>
    <row r="108" spans="2:21" s="1" customFormat="1" ht="6.95" customHeight="1" x14ac:dyDescent="0.3">
      <c r="B108" s="29"/>
      <c r="R108" s="30"/>
    </row>
    <row r="109" spans="2:21" s="1" customFormat="1" ht="30" customHeight="1" x14ac:dyDescent="0.3">
      <c r="B109" s="29"/>
      <c r="C109" s="26" t="s">
        <v>16</v>
      </c>
      <c r="F109" s="210" t="str">
        <f>F6</f>
        <v>Zníženie energetickej náročnosti spoločnosti Kovomont-PO, Výrobná hala č.4</v>
      </c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R109" s="30"/>
    </row>
    <row r="110" spans="2:21" s="1" customFormat="1" ht="36.950000000000003" customHeight="1" x14ac:dyDescent="0.3">
      <c r="B110" s="29"/>
      <c r="C110" s="60" t="s">
        <v>102</v>
      </c>
      <c r="F110" s="190" t="str">
        <f>F7</f>
        <v>03 - Výplne otvorov</v>
      </c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R110" s="30"/>
    </row>
    <row r="111" spans="2:21" s="1" customFormat="1" ht="6.95" customHeight="1" x14ac:dyDescent="0.3">
      <c r="B111" s="29"/>
      <c r="R111" s="30"/>
    </row>
    <row r="112" spans="2:21" s="1" customFormat="1" ht="18" customHeight="1" x14ac:dyDescent="0.3">
      <c r="B112" s="29"/>
      <c r="C112" s="26" t="s">
        <v>20</v>
      </c>
      <c r="F112" s="24" t="str">
        <f>F9</f>
        <v>Prešov</v>
      </c>
      <c r="K112" s="26" t="s">
        <v>22</v>
      </c>
      <c r="M112" s="213">
        <f>IF(O9="","",O9)</f>
        <v>43896</v>
      </c>
      <c r="N112" s="213"/>
      <c r="O112" s="213"/>
      <c r="P112" s="213"/>
      <c r="R112" s="30"/>
    </row>
    <row r="113" spans="2:65" s="1" customFormat="1" ht="6.95" customHeight="1" x14ac:dyDescent="0.3">
      <c r="B113" s="29"/>
      <c r="R113" s="30"/>
    </row>
    <row r="114" spans="2:65" s="1" customFormat="1" ht="15" x14ac:dyDescent="0.3">
      <c r="B114" s="29"/>
      <c r="C114" s="26" t="s">
        <v>23</v>
      </c>
      <c r="F114" s="24" t="str">
        <f>E12</f>
        <v>Kovomont - PO s.r.o., Prešov</v>
      </c>
      <c r="K114" s="26" t="s">
        <v>29</v>
      </c>
      <c r="M114" s="178" t="str">
        <f>E18</f>
        <v>ing. M. Kovaľ, Prešov</v>
      </c>
      <c r="N114" s="178"/>
      <c r="O114" s="178"/>
      <c r="P114" s="178"/>
      <c r="Q114" s="178"/>
      <c r="R114" s="30"/>
    </row>
    <row r="115" spans="2:65" s="1" customFormat="1" ht="14.45" customHeight="1" x14ac:dyDescent="0.3">
      <c r="B115" s="29"/>
      <c r="C115" s="26" t="s">
        <v>27</v>
      </c>
      <c r="F115" s="24" t="str">
        <f>IF(E15="","",E15)</f>
        <v xml:space="preserve"> </v>
      </c>
      <c r="K115" s="26" t="s">
        <v>32</v>
      </c>
      <c r="M115" s="178" t="str">
        <f>E21</f>
        <v xml:space="preserve"> </v>
      </c>
      <c r="N115" s="178"/>
      <c r="O115" s="178"/>
      <c r="P115" s="178"/>
      <c r="Q115" s="178"/>
      <c r="R115" s="30"/>
    </row>
    <row r="116" spans="2:65" s="1" customFormat="1" ht="10.35" customHeight="1" x14ac:dyDescent="0.3">
      <c r="B116" s="29"/>
      <c r="R116" s="30"/>
    </row>
    <row r="117" spans="2:65" s="8" customFormat="1" ht="29.25" customHeight="1" x14ac:dyDescent="0.3">
      <c r="B117" s="108"/>
      <c r="C117" s="109" t="s">
        <v>117</v>
      </c>
      <c r="D117" s="110" t="s">
        <v>118</v>
      </c>
      <c r="E117" s="110" t="s">
        <v>55</v>
      </c>
      <c r="F117" s="226" t="s">
        <v>119</v>
      </c>
      <c r="G117" s="226"/>
      <c r="H117" s="226"/>
      <c r="I117" s="226"/>
      <c r="J117" s="110" t="s">
        <v>120</v>
      </c>
      <c r="K117" s="110" t="s">
        <v>121</v>
      </c>
      <c r="L117" s="226" t="s">
        <v>122</v>
      </c>
      <c r="M117" s="226"/>
      <c r="N117" s="226" t="s">
        <v>108</v>
      </c>
      <c r="O117" s="226"/>
      <c r="P117" s="226"/>
      <c r="Q117" s="227"/>
      <c r="R117" s="111"/>
      <c r="T117" s="65" t="s">
        <v>123</v>
      </c>
      <c r="U117" s="66" t="s">
        <v>37</v>
      </c>
      <c r="V117" s="66" t="s">
        <v>124</v>
      </c>
      <c r="W117" s="66" t="s">
        <v>125</v>
      </c>
      <c r="X117" s="66" t="s">
        <v>126</v>
      </c>
      <c r="Y117" s="66" t="s">
        <v>127</v>
      </c>
      <c r="Z117" s="66" t="s">
        <v>128</v>
      </c>
      <c r="AA117" s="67" t="s">
        <v>129</v>
      </c>
    </row>
    <row r="118" spans="2:65" s="1" customFormat="1" ht="29.25" customHeight="1" x14ac:dyDescent="0.35">
      <c r="B118" s="29"/>
      <c r="C118" s="69" t="s">
        <v>104</v>
      </c>
      <c r="N118" s="231">
        <f>BK118</f>
        <v>0</v>
      </c>
      <c r="O118" s="232"/>
      <c r="P118" s="232"/>
      <c r="Q118" s="232"/>
      <c r="R118" s="30"/>
      <c r="T118" s="68"/>
      <c r="U118" s="43"/>
      <c r="V118" s="43"/>
      <c r="W118" s="112">
        <f>W119+W133</f>
        <v>331.67217959999994</v>
      </c>
      <c r="X118" s="43"/>
      <c r="Y118" s="112">
        <f>Y119+Y133</f>
        <v>3.6388975999999995</v>
      </c>
      <c r="Z118" s="43"/>
      <c r="AA118" s="113">
        <f>AA119+AA133</f>
        <v>3.9695399999999998</v>
      </c>
      <c r="AT118" s="17" t="s">
        <v>72</v>
      </c>
      <c r="AU118" s="17" t="s">
        <v>110</v>
      </c>
      <c r="BK118" s="114">
        <f>BK119+BK133</f>
        <v>0</v>
      </c>
    </row>
    <row r="119" spans="2:65" s="9" customFormat="1" ht="37.35" customHeight="1" x14ac:dyDescent="0.35">
      <c r="B119" s="115"/>
      <c r="D119" s="116" t="s">
        <v>111</v>
      </c>
      <c r="E119" s="116"/>
      <c r="F119" s="116"/>
      <c r="G119" s="116"/>
      <c r="H119" s="116"/>
      <c r="I119" s="116"/>
      <c r="J119" s="116"/>
      <c r="K119" s="116"/>
      <c r="L119" s="116"/>
      <c r="M119" s="116"/>
      <c r="N119" s="233">
        <f>BK119</f>
        <v>0</v>
      </c>
      <c r="O119" s="221"/>
      <c r="P119" s="221"/>
      <c r="Q119" s="221"/>
      <c r="R119" s="117"/>
      <c r="T119" s="118"/>
      <c r="W119" s="119">
        <f>W120+W123+W131</f>
        <v>108.13354559999998</v>
      </c>
      <c r="Y119" s="119">
        <f>Y120+Y123+Y131</f>
        <v>0.20242599999999999</v>
      </c>
      <c r="AA119" s="120">
        <f>AA120+AA123+AA131</f>
        <v>2.0525799999999998</v>
      </c>
      <c r="AR119" s="121" t="s">
        <v>81</v>
      </c>
      <c r="AT119" s="122" t="s">
        <v>72</v>
      </c>
      <c r="AU119" s="122" t="s">
        <v>73</v>
      </c>
      <c r="AY119" s="121" t="s">
        <v>130</v>
      </c>
      <c r="BK119" s="123">
        <f>BK120+BK123+BK131</f>
        <v>0</v>
      </c>
    </row>
    <row r="120" spans="2:65" s="9" customFormat="1" ht="19.899999999999999" customHeight="1" x14ac:dyDescent="0.3">
      <c r="B120" s="115"/>
      <c r="D120" s="124" t="s">
        <v>112</v>
      </c>
      <c r="E120" s="124"/>
      <c r="F120" s="124"/>
      <c r="G120" s="124"/>
      <c r="H120" s="124"/>
      <c r="I120" s="124"/>
      <c r="J120" s="124"/>
      <c r="K120" s="124"/>
      <c r="L120" s="124"/>
      <c r="M120" s="124"/>
      <c r="N120" s="234">
        <f>BK120</f>
        <v>0</v>
      </c>
      <c r="O120" s="235"/>
      <c r="P120" s="235"/>
      <c r="Q120" s="235"/>
      <c r="R120" s="117"/>
      <c r="T120" s="118"/>
      <c r="W120" s="119">
        <f>SUM(W121:W122)</f>
        <v>6.9811095999999999</v>
      </c>
      <c r="Y120" s="119">
        <f>SUM(Y121:Y122)</f>
        <v>0.20242599999999999</v>
      </c>
      <c r="AA120" s="120">
        <f>SUM(AA121:AA122)</f>
        <v>0</v>
      </c>
      <c r="AR120" s="121" t="s">
        <v>81</v>
      </c>
      <c r="AT120" s="122" t="s">
        <v>72</v>
      </c>
      <c r="AU120" s="122" t="s">
        <v>81</v>
      </c>
      <c r="AY120" s="121" t="s">
        <v>130</v>
      </c>
      <c r="BK120" s="123">
        <f>SUM(BK121:BK122)</f>
        <v>0</v>
      </c>
    </row>
    <row r="121" spans="2:65" s="1" customFormat="1" ht="25.5" customHeight="1" x14ac:dyDescent="0.3">
      <c r="B121" s="125"/>
      <c r="C121" s="126" t="s">
        <v>81</v>
      </c>
      <c r="D121" s="126" t="s">
        <v>131</v>
      </c>
      <c r="E121" s="127" t="s">
        <v>274</v>
      </c>
      <c r="F121" s="228" t="s">
        <v>275</v>
      </c>
      <c r="G121" s="228"/>
      <c r="H121" s="228"/>
      <c r="I121" s="228"/>
      <c r="J121" s="128" t="s">
        <v>134</v>
      </c>
      <c r="K121" s="129">
        <v>15.22</v>
      </c>
      <c r="L121" s="229"/>
      <c r="M121" s="229"/>
      <c r="N121" s="229">
        <f>ROUND(L121*K121,2)</f>
        <v>0</v>
      </c>
      <c r="O121" s="229"/>
      <c r="P121" s="229"/>
      <c r="Q121" s="229"/>
      <c r="R121" s="130"/>
      <c r="T121" s="131" t="s">
        <v>5</v>
      </c>
      <c r="U121" s="36" t="s">
        <v>40</v>
      </c>
      <c r="V121" s="132">
        <v>0.34767999999999999</v>
      </c>
      <c r="W121" s="132">
        <f>V121*K121</f>
        <v>5.2916895999999998</v>
      </c>
      <c r="X121" s="132">
        <v>8.1899999999999994E-3</v>
      </c>
      <c r="Y121" s="132">
        <f>X121*K121</f>
        <v>0.12465179999999999</v>
      </c>
      <c r="Z121" s="132">
        <v>0</v>
      </c>
      <c r="AA121" s="133">
        <f>Z121*K121</f>
        <v>0</v>
      </c>
      <c r="AR121" s="17" t="s">
        <v>135</v>
      </c>
      <c r="AT121" s="17" t="s">
        <v>131</v>
      </c>
      <c r="AU121" s="17" t="s">
        <v>136</v>
      </c>
      <c r="AY121" s="17" t="s">
        <v>130</v>
      </c>
      <c r="BE121" s="134">
        <f>IF(U121="základná",N121,0)</f>
        <v>0</v>
      </c>
      <c r="BF121" s="134">
        <f>IF(U121="znížená",N121,0)</f>
        <v>0</v>
      </c>
      <c r="BG121" s="134">
        <f>IF(U121="zákl. prenesená",N121,0)</f>
        <v>0</v>
      </c>
      <c r="BH121" s="134">
        <f>IF(U121="zníž. prenesená",N121,0)</f>
        <v>0</v>
      </c>
      <c r="BI121" s="134">
        <f>IF(U121="nulová",N121,0)</f>
        <v>0</v>
      </c>
      <c r="BJ121" s="17" t="s">
        <v>136</v>
      </c>
      <c r="BK121" s="134">
        <f>ROUND(L121*K121,2)</f>
        <v>0</v>
      </c>
      <c r="BL121" s="17" t="s">
        <v>135</v>
      </c>
      <c r="BM121" s="17" t="s">
        <v>276</v>
      </c>
    </row>
    <row r="122" spans="2:65" s="1" customFormat="1" ht="25.5" customHeight="1" x14ac:dyDescent="0.3">
      <c r="B122" s="125"/>
      <c r="C122" s="126" t="s">
        <v>136</v>
      </c>
      <c r="D122" s="126" t="s">
        <v>131</v>
      </c>
      <c r="E122" s="127" t="s">
        <v>277</v>
      </c>
      <c r="F122" s="228" t="s">
        <v>278</v>
      </c>
      <c r="G122" s="228"/>
      <c r="H122" s="228"/>
      <c r="I122" s="228"/>
      <c r="J122" s="128" t="s">
        <v>134</v>
      </c>
      <c r="K122" s="129">
        <v>15.22</v>
      </c>
      <c r="L122" s="229"/>
      <c r="M122" s="229"/>
      <c r="N122" s="229">
        <f>ROUND(L122*K122,2)</f>
        <v>0</v>
      </c>
      <c r="O122" s="229"/>
      <c r="P122" s="229"/>
      <c r="Q122" s="229"/>
      <c r="R122" s="130"/>
      <c r="T122" s="131" t="s">
        <v>5</v>
      </c>
      <c r="U122" s="36" t="s">
        <v>40</v>
      </c>
      <c r="V122" s="132">
        <v>0.111</v>
      </c>
      <c r="W122" s="132">
        <f>V122*K122</f>
        <v>1.6894200000000001</v>
      </c>
      <c r="X122" s="132">
        <v>5.11E-3</v>
      </c>
      <c r="Y122" s="132">
        <f>X122*K122</f>
        <v>7.7774200000000002E-2</v>
      </c>
      <c r="Z122" s="132">
        <v>0</v>
      </c>
      <c r="AA122" s="133">
        <f>Z122*K122</f>
        <v>0</v>
      </c>
      <c r="AR122" s="17" t="s">
        <v>135</v>
      </c>
      <c r="AT122" s="17" t="s">
        <v>131</v>
      </c>
      <c r="AU122" s="17" t="s">
        <v>136</v>
      </c>
      <c r="AY122" s="17" t="s">
        <v>130</v>
      </c>
      <c r="BE122" s="134">
        <f>IF(U122="základná",N122,0)</f>
        <v>0</v>
      </c>
      <c r="BF122" s="134">
        <f>IF(U122="znížená",N122,0)</f>
        <v>0</v>
      </c>
      <c r="BG122" s="134">
        <f>IF(U122="zákl. prenesená",N122,0)</f>
        <v>0</v>
      </c>
      <c r="BH122" s="134">
        <f>IF(U122="zníž. prenesená",N122,0)</f>
        <v>0</v>
      </c>
      <c r="BI122" s="134">
        <f>IF(U122="nulová",N122,0)</f>
        <v>0</v>
      </c>
      <c r="BJ122" s="17" t="s">
        <v>136</v>
      </c>
      <c r="BK122" s="134">
        <f>ROUND(L122*K122,2)</f>
        <v>0</v>
      </c>
      <c r="BL122" s="17" t="s">
        <v>135</v>
      </c>
      <c r="BM122" s="17" t="s">
        <v>279</v>
      </c>
    </row>
    <row r="123" spans="2:65" s="9" customFormat="1" ht="29.85" customHeight="1" x14ac:dyDescent="0.3">
      <c r="B123" s="115"/>
      <c r="D123" s="124" t="s">
        <v>113</v>
      </c>
      <c r="E123" s="124"/>
      <c r="F123" s="124"/>
      <c r="G123" s="124"/>
      <c r="H123" s="124"/>
      <c r="I123" s="124"/>
      <c r="J123" s="124"/>
      <c r="K123" s="124"/>
      <c r="L123" s="124"/>
      <c r="M123" s="124"/>
      <c r="N123" s="236">
        <f>BK123</f>
        <v>0</v>
      </c>
      <c r="O123" s="237"/>
      <c r="P123" s="237"/>
      <c r="Q123" s="237"/>
      <c r="R123" s="117"/>
      <c r="T123" s="118"/>
      <c r="W123" s="119">
        <f>SUM(W124:W130)</f>
        <v>100.65490999999999</v>
      </c>
      <c r="Y123" s="119">
        <f>SUM(Y124:Y130)</f>
        <v>0</v>
      </c>
      <c r="AA123" s="120">
        <f>SUM(AA124:AA130)</f>
        <v>2.0525799999999998</v>
      </c>
      <c r="AR123" s="121" t="s">
        <v>81</v>
      </c>
      <c r="AT123" s="122" t="s">
        <v>72</v>
      </c>
      <c r="AU123" s="122" t="s">
        <v>81</v>
      </c>
      <c r="AY123" s="121" t="s">
        <v>130</v>
      </c>
      <c r="BK123" s="123">
        <f>SUM(BK124:BK130)</f>
        <v>0</v>
      </c>
    </row>
    <row r="124" spans="2:65" s="1" customFormat="1" ht="25.5" customHeight="1" x14ac:dyDescent="0.3">
      <c r="B124" s="125"/>
      <c r="C124" s="126" t="s">
        <v>141</v>
      </c>
      <c r="D124" s="126" t="s">
        <v>131</v>
      </c>
      <c r="E124" s="127" t="s">
        <v>280</v>
      </c>
      <c r="F124" s="228" t="s">
        <v>281</v>
      </c>
      <c r="G124" s="228"/>
      <c r="H124" s="228"/>
      <c r="I124" s="228"/>
      <c r="J124" s="128" t="s">
        <v>252</v>
      </c>
      <c r="K124" s="129">
        <v>253.7</v>
      </c>
      <c r="L124" s="229"/>
      <c r="M124" s="229"/>
      <c r="N124" s="229">
        <f t="shared" ref="N124:N130" si="0">ROUND(L124*K124,2)</f>
        <v>0</v>
      </c>
      <c r="O124" s="229"/>
      <c r="P124" s="229"/>
      <c r="Q124" s="229"/>
      <c r="R124" s="130"/>
      <c r="T124" s="131" t="s">
        <v>5</v>
      </c>
      <c r="U124" s="36" t="s">
        <v>40</v>
      </c>
      <c r="V124" s="132">
        <v>0.34399999999999997</v>
      </c>
      <c r="W124" s="132">
        <f t="shared" ref="W124:W130" si="1">V124*K124</f>
        <v>87.272799999999989</v>
      </c>
      <c r="X124" s="132">
        <v>0</v>
      </c>
      <c r="Y124" s="132">
        <f t="shared" ref="Y124:Y130" si="2">X124*K124</f>
        <v>0</v>
      </c>
      <c r="Z124" s="132">
        <v>5.0000000000000001E-3</v>
      </c>
      <c r="AA124" s="133">
        <f t="shared" ref="AA124:AA130" si="3">Z124*K124</f>
        <v>1.2685</v>
      </c>
      <c r="AR124" s="17" t="s">
        <v>135</v>
      </c>
      <c r="AT124" s="17" t="s">
        <v>131</v>
      </c>
      <c r="AU124" s="17" t="s">
        <v>136</v>
      </c>
      <c r="AY124" s="17" t="s">
        <v>130</v>
      </c>
      <c r="BE124" s="134">
        <f t="shared" ref="BE124:BE130" si="4">IF(U124="základná",N124,0)</f>
        <v>0</v>
      </c>
      <c r="BF124" s="134">
        <f t="shared" ref="BF124:BF130" si="5">IF(U124="znížená",N124,0)</f>
        <v>0</v>
      </c>
      <c r="BG124" s="134">
        <f t="shared" ref="BG124:BG130" si="6">IF(U124="zákl. prenesená",N124,0)</f>
        <v>0</v>
      </c>
      <c r="BH124" s="134">
        <f t="shared" ref="BH124:BH130" si="7">IF(U124="zníž. prenesená",N124,0)</f>
        <v>0</v>
      </c>
      <c r="BI124" s="134">
        <f t="shared" ref="BI124:BI130" si="8">IF(U124="nulová",N124,0)</f>
        <v>0</v>
      </c>
      <c r="BJ124" s="17" t="s">
        <v>136</v>
      </c>
      <c r="BK124" s="134">
        <f t="shared" ref="BK124:BK130" si="9">ROUND(L124*K124,2)</f>
        <v>0</v>
      </c>
      <c r="BL124" s="17" t="s">
        <v>135</v>
      </c>
      <c r="BM124" s="17" t="s">
        <v>282</v>
      </c>
    </row>
    <row r="125" spans="2:65" s="1" customFormat="1" ht="25.5" customHeight="1" x14ac:dyDescent="0.3">
      <c r="B125" s="125"/>
      <c r="C125" s="126" t="s">
        <v>135</v>
      </c>
      <c r="D125" s="126" t="s">
        <v>131</v>
      </c>
      <c r="E125" s="127" t="s">
        <v>283</v>
      </c>
      <c r="F125" s="228" t="s">
        <v>284</v>
      </c>
      <c r="G125" s="228"/>
      <c r="H125" s="228"/>
      <c r="I125" s="228"/>
      <c r="J125" s="128" t="s">
        <v>134</v>
      </c>
      <c r="K125" s="129">
        <v>11.88</v>
      </c>
      <c r="L125" s="229"/>
      <c r="M125" s="229"/>
      <c r="N125" s="229">
        <f t="shared" si="0"/>
        <v>0</v>
      </c>
      <c r="O125" s="229"/>
      <c r="P125" s="229"/>
      <c r="Q125" s="229"/>
      <c r="R125" s="130"/>
      <c r="T125" s="131" t="s">
        <v>5</v>
      </c>
      <c r="U125" s="36" t="s">
        <v>40</v>
      </c>
      <c r="V125" s="132">
        <v>0.28999999999999998</v>
      </c>
      <c r="W125" s="132">
        <f t="shared" si="1"/>
        <v>3.4451999999999998</v>
      </c>
      <c r="X125" s="132">
        <v>0</v>
      </c>
      <c r="Y125" s="132">
        <f t="shared" si="2"/>
        <v>0</v>
      </c>
      <c r="Z125" s="132">
        <v>6.6000000000000003E-2</v>
      </c>
      <c r="AA125" s="133">
        <f t="shared" si="3"/>
        <v>0.78408000000000011</v>
      </c>
      <c r="AR125" s="17" t="s">
        <v>135</v>
      </c>
      <c r="AT125" s="17" t="s">
        <v>131</v>
      </c>
      <c r="AU125" s="17" t="s">
        <v>136</v>
      </c>
      <c r="AY125" s="17" t="s">
        <v>130</v>
      </c>
      <c r="BE125" s="134">
        <f t="shared" si="4"/>
        <v>0</v>
      </c>
      <c r="BF125" s="134">
        <f t="shared" si="5"/>
        <v>0</v>
      </c>
      <c r="BG125" s="134">
        <f t="shared" si="6"/>
        <v>0</v>
      </c>
      <c r="BH125" s="134">
        <f t="shared" si="7"/>
        <v>0</v>
      </c>
      <c r="BI125" s="134">
        <f t="shared" si="8"/>
        <v>0</v>
      </c>
      <c r="BJ125" s="17" t="s">
        <v>136</v>
      </c>
      <c r="BK125" s="134">
        <f t="shared" si="9"/>
        <v>0</v>
      </c>
      <c r="BL125" s="17" t="s">
        <v>135</v>
      </c>
      <c r="BM125" s="17" t="s">
        <v>285</v>
      </c>
    </row>
    <row r="126" spans="2:65" s="1" customFormat="1" ht="38.25" customHeight="1" x14ac:dyDescent="0.3">
      <c r="B126" s="125"/>
      <c r="C126" s="126" t="s">
        <v>148</v>
      </c>
      <c r="D126" s="126" t="s">
        <v>131</v>
      </c>
      <c r="E126" s="127" t="s">
        <v>169</v>
      </c>
      <c r="F126" s="228" t="s">
        <v>170</v>
      </c>
      <c r="G126" s="228"/>
      <c r="H126" s="228"/>
      <c r="I126" s="228"/>
      <c r="J126" s="128" t="s">
        <v>171</v>
      </c>
      <c r="K126" s="129">
        <v>3.97</v>
      </c>
      <c r="L126" s="229"/>
      <c r="M126" s="229"/>
      <c r="N126" s="229">
        <f t="shared" si="0"/>
        <v>0</v>
      </c>
      <c r="O126" s="229"/>
      <c r="P126" s="229"/>
      <c r="Q126" s="229"/>
      <c r="R126" s="130"/>
      <c r="T126" s="131" t="s">
        <v>5</v>
      </c>
      <c r="U126" s="36" t="s">
        <v>40</v>
      </c>
      <c r="V126" s="132">
        <v>0.88200000000000001</v>
      </c>
      <c r="W126" s="132">
        <f t="shared" si="1"/>
        <v>3.5015400000000003</v>
      </c>
      <c r="X126" s="132">
        <v>0</v>
      </c>
      <c r="Y126" s="132">
        <f t="shared" si="2"/>
        <v>0</v>
      </c>
      <c r="Z126" s="132">
        <v>0</v>
      </c>
      <c r="AA126" s="133">
        <f t="shared" si="3"/>
        <v>0</v>
      </c>
      <c r="AR126" s="17" t="s">
        <v>135</v>
      </c>
      <c r="AT126" s="17" t="s">
        <v>131</v>
      </c>
      <c r="AU126" s="17" t="s">
        <v>136</v>
      </c>
      <c r="AY126" s="17" t="s">
        <v>130</v>
      </c>
      <c r="BE126" s="134">
        <f t="shared" si="4"/>
        <v>0</v>
      </c>
      <c r="BF126" s="134">
        <f t="shared" si="5"/>
        <v>0</v>
      </c>
      <c r="BG126" s="134">
        <f t="shared" si="6"/>
        <v>0</v>
      </c>
      <c r="BH126" s="134">
        <f t="shared" si="7"/>
        <v>0</v>
      </c>
      <c r="BI126" s="134">
        <f t="shared" si="8"/>
        <v>0</v>
      </c>
      <c r="BJ126" s="17" t="s">
        <v>136</v>
      </c>
      <c r="BK126" s="134">
        <f t="shared" si="9"/>
        <v>0</v>
      </c>
      <c r="BL126" s="17" t="s">
        <v>135</v>
      </c>
      <c r="BM126" s="17" t="s">
        <v>286</v>
      </c>
    </row>
    <row r="127" spans="2:65" s="1" customFormat="1" ht="25.5" customHeight="1" x14ac:dyDescent="0.3">
      <c r="B127" s="125"/>
      <c r="C127" s="126" t="s">
        <v>152</v>
      </c>
      <c r="D127" s="126" t="s">
        <v>131</v>
      </c>
      <c r="E127" s="127" t="s">
        <v>174</v>
      </c>
      <c r="F127" s="228" t="s">
        <v>175</v>
      </c>
      <c r="G127" s="228"/>
      <c r="H127" s="228"/>
      <c r="I127" s="228"/>
      <c r="J127" s="128" t="s">
        <v>171</v>
      </c>
      <c r="K127" s="129">
        <v>3.97</v>
      </c>
      <c r="L127" s="229"/>
      <c r="M127" s="229"/>
      <c r="N127" s="229">
        <f t="shared" si="0"/>
        <v>0</v>
      </c>
      <c r="O127" s="229"/>
      <c r="P127" s="229"/>
      <c r="Q127" s="229"/>
      <c r="R127" s="130"/>
      <c r="T127" s="131" t="s">
        <v>5</v>
      </c>
      <c r="U127" s="36" t="s">
        <v>40</v>
      </c>
      <c r="V127" s="132">
        <v>0.59799999999999998</v>
      </c>
      <c r="W127" s="132">
        <f t="shared" si="1"/>
        <v>2.3740600000000001</v>
      </c>
      <c r="X127" s="132">
        <v>0</v>
      </c>
      <c r="Y127" s="132">
        <f t="shared" si="2"/>
        <v>0</v>
      </c>
      <c r="Z127" s="132">
        <v>0</v>
      </c>
      <c r="AA127" s="133">
        <f t="shared" si="3"/>
        <v>0</v>
      </c>
      <c r="AR127" s="17" t="s">
        <v>135</v>
      </c>
      <c r="AT127" s="17" t="s">
        <v>131</v>
      </c>
      <c r="AU127" s="17" t="s">
        <v>136</v>
      </c>
      <c r="AY127" s="17" t="s">
        <v>130</v>
      </c>
      <c r="BE127" s="134">
        <f t="shared" si="4"/>
        <v>0</v>
      </c>
      <c r="BF127" s="134">
        <f t="shared" si="5"/>
        <v>0</v>
      </c>
      <c r="BG127" s="134">
        <f t="shared" si="6"/>
        <v>0</v>
      </c>
      <c r="BH127" s="134">
        <f t="shared" si="7"/>
        <v>0</v>
      </c>
      <c r="BI127" s="134">
        <f t="shared" si="8"/>
        <v>0</v>
      </c>
      <c r="BJ127" s="17" t="s">
        <v>136</v>
      </c>
      <c r="BK127" s="134">
        <f t="shared" si="9"/>
        <v>0</v>
      </c>
      <c r="BL127" s="17" t="s">
        <v>135</v>
      </c>
      <c r="BM127" s="17" t="s">
        <v>287</v>
      </c>
    </row>
    <row r="128" spans="2:65" s="1" customFormat="1" ht="25.5" customHeight="1" x14ac:dyDescent="0.3">
      <c r="B128" s="125"/>
      <c r="C128" s="126" t="s">
        <v>156</v>
      </c>
      <c r="D128" s="126" t="s">
        <v>131</v>
      </c>
      <c r="E128" s="127" t="s">
        <v>178</v>
      </c>
      <c r="F128" s="228" t="s">
        <v>179</v>
      </c>
      <c r="G128" s="228"/>
      <c r="H128" s="228"/>
      <c r="I128" s="228"/>
      <c r="J128" s="128" t="s">
        <v>171</v>
      </c>
      <c r="K128" s="129">
        <v>75.430000000000007</v>
      </c>
      <c r="L128" s="229"/>
      <c r="M128" s="229"/>
      <c r="N128" s="229">
        <f t="shared" si="0"/>
        <v>0</v>
      </c>
      <c r="O128" s="229"/>
      <c r="P128" s="229"/>
      <c r="Q128" s="229"/>
      <c r="R128" s="130"/>
      <c r="T128" s="131" t="s">
        <v>5</v>
      </c>
      <c r="U128" s="36" t="s">
        <v>40</v>
      </c>
      <c r="V128" s="132">
        <v>7.0000000000000001E-3</v>
      </c>
      <c r="W128" s="132">
        <f t="shared" si="1"/>
        <v>0.52801000000000009</v>
      </c>
      <c r="X128" s="132">
        <v>0</v>
      </c>
      <c r="Y128" s="132">
        <f t="shared" si="2"/>
        <v>0</v>
      </c>
      <c r="Z128" s="132">
        <v>0</v>
      </c>
      <c r="AA128" s="133">
        <f t="shared" si="3"/>
        <v>0</v>
      </c>
      <c r="AR128" s="17" t="s">
        <v>135</v>
      </c>
      <c r="AT128" s="17" t="s">
        <v>131</v>
      </c>
      <c r="AU128" s="17" t="s">
        <v>136</v>
      </c>
      <c r="AY128" s="17" t="s">
        <v>130</v>
      </c>
      <c r="BE128" s="134">
        <f t="shared" si="4"/>
        <v>0</v>
      </c>
      <c r="BF128" s="134">
        <f t="shared" si="5"/>
        <v>0</v>
      </c>
      <c r="BG128" s="134">
        <f t="shared" si="6"/>
        <v>0</v>
      </c>
      <c r="BH128" s="134">
        <f t="shared" si="7"/>
        <v>0</v>
      </c>
      <c r="BI128" s="134">
        <f t="shared" si="8"/>
        <v>0</v>
      </c>
      <c r="BJ128" s="17" t="s">
        <v>136</v>
      </c>
      <c r="BK128" s="134">
        <f t="shared" si="9"/>
        <v>0</v>
      </c>
      <c r="BL128" s="17" t="s">
        <v>135</v>
      </c>
      <c r="BM128" s="17" t="s">
        <v>288</v>
      </c>
    </row>
    <row r="129" spans="2:65" s="1" customFormat="1" ht="25.5" customHeight="1" x14ac:dyDescent="0.3">
      <c r="B129" s="125"/>
      <c r="C129" s="126" t="s">
        <v>160</v>
      </c>
      <c r="D129" s="126" t="s">
        <v>131</v>
      </c>
      <c r="E129" s="127" t="s">
        <v>182</v>
      </c>
      <c r="F129" s="228" t="s">
        <v>183</v>
      </c>
      <c r="G129" s="228"/>
      <c r="H129" s="228"/>
      <c r="I129" s="228"/>
      <c r="J129" s="128" t="s">
        <v>171</v>
      </c>
      <c r="K129" s="129">
        <v>3.97</v>
      </c>
      <c r="L129" s="229"/>
      <c r="M129" s="229"/>
      <c r="N129" s="229">
        <f t="shared" si="0"/>
        <v>0</v>
      </c>
      <c r="O129" s="229"/>
      <c r="P129" s="229"/>
      <c r="Q129" s="229"/>
      <c r="R129" s="130"/>
      <c r="T129" s="131" t="s">
        <v>5</v>
      </c>
      <c r="U129" s="36" t="s">
        <v>40</v>
      </c>
      <c r="V129" s="132">
        <v>0.89</v>
      </c>
      <c r="W129" s="132">
        <f t="shared" si="1"/>
        <v>3.5333000000000001</v>
      </c>
      <c r="X129" s="132">
        <v>0</v>
      </c>
      <c r="Y129" s="132">
        <f t="shared" si="2"/>
        <v>0</v>
      </c>
      <c r="Z129" s="132">
        <v>0</v>
      </c>
      <c r="AA129" s="133">
        <f t="shared" si="3"/>
        <v>0</v>
      </c>
      <c r="AR129" s="17" t="s">
        <v>135</v>
      </c>
      <c r="AT129" s="17" t="s">
        <v>131</v>
      </c>
      <c r="AU129" s="17" t="s">
        <v>136</v>
      </c>
      <c r="AY129" s="17" t="s">
        <v>130</v>
      </c>
      <c r="BE129" s="134">
        <f t="shared" si="4"/>
        <v>0</v>
      </c>
      <c r="BF129" s="134">
        <f t="shared" si="5"/>
        <v>0</v>
      </c>
      <c r="BG129" s="134">
        <f t="shared" si="6"/>
        <v>0</v>
      </c>
      <c r="BH129" s="134">
        <f t="shared" si="7"/>
        <v>0</v>
      </c>
      <c r="BI129" s="134">
        <f t="shared" si="8"/>
        <v>0</v>
      </c>
      <c r="BJ129" s="17" t="s">
        <v>136</v>
      </c>
      <c r="BK129" s="134">
        <f t="shared" si="9"/>
        <v>0</v>
      </c>
      <c r="BL129" s="17" t="s">
        <v>135</v>
      </c>
      <c r="BM129" s="17" t="s">
        <v>289</v>
      </c>
    </row>
    <row r="130" spans="2:65" s="1" customFormat="1" ht="25.5" customHeight="1" x14ac:dyDescent="0.3">
      <c r="B130" s="125"/>
      <c r="C130" s="126" t="s">
        <v>164</v>
      </c>
      <c r="D130" s="126" t="s">
        <v>131</v>
      </c>
      <c r="E130" s="127" t="s">
        <v>186</v>
      </c>
      <c r="F130" s="228" t="s">
        <v>187</v>
      </c>
      <c r="G130" s="228"/>
      <c r="H130" s="228"/>
      <c r="I130" s="228"/>
      <c r="J130" s="128" t="s">
        <v>171</v>
      </c>
      <c r="K130" s="129">
        <v>3.97</v>
      </c>
      <c r="L130" s="229"/>
      <c r="M130" s="229"/>
      <c r="N130" s="229">
        <f t="shared" si="0"/>
        <v>0</v>
      </c>
      <c r="O130" s="229"/>
      <c r="P130" s="229"/>
      <c r="Q130" s="229"/>
      <c r="R130" s="130"/>
      <c r="T130" s="131" t="s">
        <v>5</v>
      </c>
      <c r="U130" s="36" t="s">
        <v>40</v>
      </c>
      <c r="V130" s="132">
        <v>0</v>
      </c>
      <c r="W130" s="132">
        <f t="shared" si="1"/>
        <v>0</v>
      </c>
      <c r="X130" s="132">
        <v>0</v>
      </c>
      <c r="Y130" s="132">
        <f t="shared" si="2"/>
        <v>0</v>
      </c>
      <c r="Z130" s="132">
        <v>0</v>
      </c>
      <c r="AA130" s="133">
        <f t="shared" si="3"/>
        <v>0</v>
      </c>
      <c r="AR130" s="17" t="s">
        <v>135</v>
      </c>
      <c r="AT130" s="17" t="s">
        <v>131</v>
      </c>
      <c r="AU130" s="17" t="s">
        <v>136</v>
      </c>
      <c r="AY130" s="17" t="s">
        <v>130</v>
      </c>
      <c r="BE130" s="134">
        <f t="shared" si="4"/>
        <v>0</v>
      </c>
      <c r="BF130" s="134">
        <f t="shared" si="5"/>
        <v>0</v>
      </c>
      <c r="BG130" s="134">
        <f t="shared" si="6"/>
        <v>0</v>
      </c>
      <c r="BH130" s="134">
        <f t="shared" si="7"/>
        <v>0</v>
      </c>
      <c r="BI130" s="134">
        <f t="shared" si="8"/>
        <v>0</v>
      </c>
      <c r="BJ130" s="17" t="s">
        <v>136</v>
      </c>
      <c r="BK130" s="134">
        <f t="shared" si="9"/>
        <v>0</v>
      </c>
      <c r="BL130" s="17" t="s">
        <v>135</v>
      </c>
      <c r="BM130" s="17" t="s">
        <v>290</v>
      </c>
    </row>
    <row r="131" spans="2:65" s="9" customFormat="1" ht="29.85" customHeight="1" x14ac:dyDescent="0.3">
      <c r="B131" s="115"/>
      <c r="D131" s="124" t="s">
        <v>114</v>
      </c>
      <c r="E131" s="124"/>
      <c r="F131" s="124"/>
      <c r="G131" s="124"/>
      <c r="H131" s="124"/>
      <c r="I131" s="124"/>
      <c r="J131" s="124"/>
      <c r="K131" s="124"/>
      <c r="L131" s="124"/>
      <c r="M131" s="124"/>
      <c r="N131" s="236">
        <f>BK131</f>
        <v>0</v>
      </c>
      <c r="O131" s="237"/>
      <c r="P131" s="237"/>
      <c r="Q131" s="237"/>
      <c r="R131" s="117"/>
      <c r="T131" s="118"/>
      <c r="W131" s="119">
        <f>W132</f>
        <v>0.49752600000000002</v>
      </c>
      <c r="Y131" s="119">
        <f>Y132</f>
        <v>0</v>
      </c>
      <c r="AA131" s="120">
        <f>AA132</f>
        <v>0</v>
      </c>
      <c r="AR131" s="121" t="s">
        <v>81</v>
      </c>
      <c r="AT131" s="122" t="s">
        <v>72</v>
      </c>
      <c r="AU131" s="122" t="s">
        <v>81</v>
      </c>
      <c r="AY131" s="121" t="s">
        <v>130</v>
      </c>
      <c r="BK131" s="123">
        <f>BK132</f>
        <v>0</v>
      </c>
    </row>
    <row r="132" spans="2:65" s="1" customFormat="1" ht="38.25" customHeight="1" x14ac:dyDescent="0.3">
      <c r="B132" s="125"/>
      <c r="C132" s="126" t="s">
        <v>168</v>
      </c>
      <c r="D132" s="126" t="s">
        <v>131</v>
      </c>
      <c r="E132" s="127" t="s">
        <v>190</v>
      </c>
      <c r="F132" s="228" t="s">
        <v>191</v>
      </c>
      <c r="G132" s="228"/>
      <c r="H132" s="228"/>
      <c r="I132" s="228"/>
      <c r="J132" s="128" t="s">
        <v>171</v>
      </c>
      <c r="K132" s="129">
        <v>0.20200000000000001</v>
      </c>
      <c r="L132" s="229"/>
      <c r="M132" s="229"/>
      <c r="N132" s="229">
        <f>ROUND(L132*K132,2)</f>
        <v>0</v>
      </c>
      <c r="O132" s="229"/>
      <c r="P132" s="229"/>
      <c r="Q132" s="229"/>
      <c r="R132" s="130"/>
      <c r="T132" s="131" t="s">
        <v>5</v>
      </c>
      <c r="U132" s="36" t="s">
        <v>40</v>
      </c>
      <c r="V132" s="132">
        <v>2.4630000000000001</v>
      </c>
      <c r="W132" s="132">
        <f>V132*K132</f>
        <v>0.49752600000000002</v>
      </c>
      <c r="X132" s="132">
        <v>0</v>
      </c>
      <c r="Y132" s="132">
        <f>X132*K132</f>
        <v>0</v>
      </c>
      <c r="Z132" s="132">
        <v>0</v>
      </c>
      <c r="AA132" s="133">
        <f>Z132*K132</f>
        <v>0</v>
      </c>
      <c r="AR132" s="17" t="s">
        <v>135</v>
      </c>
      <c r="AT132" s="17" t="s">
        <v>131</v>
      </c>
      <c r="AU132" s="17" t="s">
        <v>136</v>
      </c>
      <c r="AY132" s="17" t="s">
        <v>130</v>
      </c>
      <c r="BE132" s="134">
        <f>IF(U132="základná",N132,0)</f>
        <v>0</v>
      </c>
      <c r="BF132" s="134">
        <f>IF(U132="znížená",N132,0)</f>
        <v>0</v>
      </c>
      <c r="BG132" s="134">
        <f>IF(U132="zákl. prenesená",N132,0)</f>
        <v>0</v>
      </c>
      <c r="BH132" s="134">
        <f>IF(U132="zníž. prenesená",N132,0)</f>
        <v>0</v>
      </c>
      <c r="BI132" s="134">
        <f>IF(U132="nulová",N132,0)</f>
        <v>0</v>
      </c>
      <c r="BJ132" s="17" t="s">
        <v>136</v>
      </c>
      <c r="BK132" s="134">
        <f>ROUND(L132*K132,2)</f>
        <v>0</v>
      </c>
      <c r="BL132" s="17" t="s">
        <v>135</v>
      </c>
      <c r="BM132" s="17" t="s">
        <v>291</v>
      </c>
    </row>
    <row r="133" spans="2:65" s="9" customFormat="1" ht="37.35" customHeight="1" x14ac:dyDescent="0.35">
      <c r="B133" s="115"/>
      <c r="D133" s="116" t="s">
        <v>194</v>
      </c>
      <c r="E133" s="116"/>
      <c r="F133" s="116"/>
      <c r="G133" s="116"/>
      <c r="H133" s="116"/>
      <c r="I133" s="116"/>
      <c r="J133" s="116"/>
      <c r="K133" s="116"/>
      <c r="L133" s="116"/>
      <c r="M133" s="116"/>
      <c r="N133" s="240">
        <f>BK133</f>
        <v>0</v>
      </c>
      <c r="O133" s="241"/>
      <c r="P133" s="241"/>
      <c r="Q133" s="241"/>
      <c r="R133" s="117"/>
      <c r="T133" s="118"/>
      <c r="W133" s="119">
        <f>W134+W138+W143+W149</f>
        <v>223.53863399999997</v>
      </c>
      <c r="Y133" s="119">
        <f>Y134+Y138+Y143+Y149</f>
        <v>3.4364715999999995</v>
      </c>
      <c r="AA133" s="120">
        <f>AA134+AA138+AA143+AA149</f>
        <v>1.91696</v>
      </c>
      <c r="AR133" s="121" t="s">
        <v>136</v>
      </c>
      <c r="AT133" s="122" t="s">
        <v>72</v>
      </c>
      <c r="AU133" s="122" t="s">
        <v>73</v>
      </c>
      <c r="AY133" s="121" t="s">
        <v>130</v>
      </c>
      <c r="BK133" s="123">
        <f>BK134+BK138+BK143+BK149</f>
        <v>0</v>
      </c>
    </row>
    <row r="134" spans="2:65" s="9" customFormat="1" ht="19.899999999999999" customHeight="1" x14ac:dyDescent="0.3">
      <c r="B134" s="115"/>
      <c r="D134" s="124" t="s">
        <v>198</v>
      </c>
      <c r="E134" s="124"/>
      <c r="F134" s="124"/>
      <c r="G134" s="124"/>
      <c r="H134" s="124"/>
      <c r="I134" s="124"/>
      <c r="J134" s="124"/>
      <c r="K134" s="124"/>
      <c r="L134" s="124"/>
      <c r="M134" s="124"/>
      <c r="N134" s="234">
        <f>BK134</f>
        <v>0</v>
      </c>
      <c r="O134" s="235"/>
      <c r="P134" s="235"/>
      <c r="Q134" s="235"/>
      <c r="R134" s="117"/>
      <c r="T134" s="118"/>
      <c r="W134" s="119">
        <f>SUM(W135:W137)</f>
        <v>37.7196</v>
      </c>
      <c r="Y134" s="119">
        <f>SUM(Y135:Y137)</f>
        <v>0.18060000000000001</v>
      </c>
      <c r="AA134" s="120">
        <f>SUM(AA135:AA137)</f>
        <v>6.966E-2</v>
      </c>
      <c r="AR134" s="121" t="s">
        <v>136</v>
      </c>
      <c r="AT134" s="122" t="s">
        <v>72</v>
      </c>
      <c r="AU134" s="122" t="s">
        <v>81</v>
      </c>
      <c r="AY134" s="121" t="s">
        <v>130</v>
      </c>
      <c r="BK134" s="123">
        <f>SUM(BK135:BK137)</f>
        <v>0</v>
      </c>
    </row>
    <row r="135" spans="2:65" s="1" customFormat="1" ht="38.25" customHeight="1" x14ac:dyDescent="0.3">
      <c r="B135" s="125"/>
      <c r="C135" s="126" t="s">
        <v>173</v>
      </c>
      <c r="D135" s="126" t="s">
        <v>131</v>
      </c>
      <c r="E135" s="127" t="s">
        <v>292</v>
      </c>
      <c r="F135" s="228" t="s">
        <v>293</v>
      </c>
      <c r="G135" s="228"/>
      <c r="H135" s="228"/>
      <c r="I135" s="228"/>
      <c r="J135" s="128" t="s">
        <v>252</v>
      </c>
      <c r="K135" s="129">
        <v>51.6</v>
      </c>
      <c r="L135" s="229"/>
      <c r="M135" s="229"/>
      <c r="N135" s="229">
        <f>ROUND(L135*K135,2)</f>
        <v>0</v>
      </c>
      <c r="O135" s="229"/>
      <c r="P135" s="229"/>
      <c r="Q135" s="229"/>
      <c r="R135" s="130"/>
      <c r="T135" s="131" t="s">
        <v>5</v>
      </c>
      <c r="U135" s="36" t="s">
        <v>40</v>
      </c>
      <c r="V135" s="132">
        <v>0.65600000000000003</v>
      </c>
      <c r="W135" s="132">
        <f>V135*K135</f>
        <v>33.849600000000002</v>
      </c>
      <c r="X135" s="132">
        <v>3.5000000000000001E-3</v>
      </c>
      <c r="Y135" s="132">
        <f>X135*K135</f>
        <v>0.18060000000000001</v>
      </c>
      <c r="Z135" s="132">
        <v>0</v>
      </c>
      <c r="AA135" s="133">
        <f>Z135*K135</f>
        <v>0</v>
      </c>
      <c r="AR135" s="17" t="s">
        <v>207</v>
      </c>
      <c r="AT135" s="17" t="s">
        <v>131</v>
      </c>
      <c r="AU135" s="17" t="s">
        <v>136</v>
      </c>
      <c r="AY135" s="17" t="s">
        <v>130</v>
      </c>
      <c r="BE135" s="134">
        <f>IF(U135="základná",N135,0)</f>
        <v>0</v>
      </c>
      <c r="BF135" s="134">
        <f>IF(U135="znížená",N135,0)</f>
        <v>0</v>
      </c>
      <c r="BG135" s="134">
        <f>IF(U135="zákl. prenesená",N135,0)</f>
        <v>0</v>
      </c>
      <c r="BH135" s="134">
        <f>IF(U135="zníž. prenesená",N135,0)</f>
        <v>0</v>
      </c>
      <c r="BI135" s="134">
        <f>IF(U135="nulová",N135,0)</f>
        <v>0</v>
      </c>
      <c r="BJ135" s="17" t="s">
        <v>136</v>
      </c>
      <c r="BK135" s="134">
        <f>ROUND(L135*K135,2)</f>
        <v>0</v>
      </c>
      <c r="BL135" s="17" t="s">
        <v>207</v>
      </c>
      <c r="BM135" s="17" t="s">
        <v>294</v>
      </c>
    </row>
    <row r="136" spans="2:65" s="1" customFormat="1" ht="25.5" customHeight="1" x14ac:dyDescent="0.3">
      <c r="B136" s="125"/>
      <c r="C136" s="126" t="s">
        <v>177</v>
      </c>
      <c r="D136" s="126" t="s">
        <v>131</v>
      </c>
      <c r="E136" s="127" t="s">
        <v>295</v>
      </c>
      <c r="F136" s="228" t="s">
        <v>296</v>
      </c>
      <c r="G136" s="228"/>
      <c r="H136" s="228"/>
      <c r="I136" s="228"/>
      <c r="J136" s="128" t="s">
        <v>252</v>
      </c>
      <c r="K136" s="129">
        <v>51.6</v>
      </c>
      <c r="L136" s="229"/>
      <c r="M136" s="229"/>
      <c r="N136" s="229">
        <f>ROUND(L136*K136,2)</f>
        <v>0</v>
      </c>
      <c r="O136" s="229"/>
      <c r="P136" s="229"/>
      <c r="Q136" s="229"/>
      <c r="R136" s="130"/>
      <c r="T136" s="131" t="s">
        <v>5</v>
      </c>
      <c r="U136" s="36" t="s">
        <v>40</v>
      </c>
      <c r="V136" s="132">
        <v>7.4999999999999997E-2</v>
      </c>
      <c r="W136" s="132">
        <f>V136*K136</f>
        <v>3.87</v>
      </c>
      <c r="X136" s="132">
        <v>0</v>
      </c>
      <c r="Y136" s="132">
        <f>X136*K136</f>
        <v>0</v>
      </c>
      <c r="Z136" s="132">
        <v>1.3500000000000001E-3</v>
      </c>
      <c r="AA136" s="133">
        <f>Z136*K136</f>
        <v>6.966E-2</v>
      </c>
      <c r="AR136" s="17" t="s">
        <v>207</v>
      </c>
      <c r="AT136" s="17" t="s">
        <v>131</v>
      </c>
      <c r="AU136" s="17" t="s">
        <v>136</v>
      </c>
      <c r="AY136" s="17" t="s">
        <v>130</v>
      </c>
      <c r="BE136" s="134">
        <f>IF(U136="základná",N136,0)</f>
        <v>0</v>
      </c>
      <c r="BF136" s="134">
        <f>IF(U136="znížená",N136,0)</f>
        <v>0</v>
      </c>
      <c r="BG136" s="134">
        <f>IF(U136="zákl. prenesená",N136,0)</f>
        <v>0</v>
      </c>
      <c r="BH136" s="134">
        <f>IF(U136="zníž. prenesená",N136,0)</f>
        <v>0</v>
      </c>
      <c r="BI136" s="134">
        <f>IF(U136="nulová",N136,0)</f>
        <v>0</v>
      </c>
      <c r="BJ136" s="17" t="s">
        <v>136</v>
      </c>
      <c r="BK136" s="134">
        <f>ROUND(L136*K136,2)</f>
        <v>0</v>
      </c>
      <c r="BL136" s="17" t="s">
        <v>207</v>
      </c>
      <c r="BM136" s="17" t="s">
        <v>297</v>
      </c>
    </row>
    <row r="137" spans="2:65" s="1" customFormat="1" ht="25.5" customHeight="1" x14ac:dyDescent="0.3">
      <c r="B137" s="125"/>
      <c r="C137" s="126" t="s">
        <v>181</v>
      </c>
      <c r="D137" s="126" t="s">
        <v>131</v>
      </c>
      <c r="E137" s="127" t="s">
        <v>263</v>
      </c>
      <c r="F137" s="228" t="s">
        <v>264</v>
      </c>
      <c r="G137" s="228"/>
      <c r="H137" s="228"/>
      <c r="I137" s="228"/>
      <c r="J137" s="128" t="s">
        <v>229</v>
      </c>
      <c r="K137" s="129">
        <v>8.7100000000000009</v>
      </c>
      <c r="L137" s="229"/>
      <c r="M137" s="229"/>
      <c r="N137" s="229">
        <f>ROUND(L137*K137,2)</f>
        <v>0</v>
      </c>
      <c r="O137" s="229"/>
      <c r="P137" s="229"/>
      <c r="Q137" s="229"/>
      <c r="R137" s="130"/>
      <c r="T137" s="131" t="s">
        <v>5</v>
      </c>
      <c r="U137" s="36" t="s">
        <v>40</v>
      </c>
      <c r="V137" s="132">
        <v>0</v>
      </c>
      <c r="W137" s="132">
        <f>V137*K137</f>
        <v>0</v>
      </c>
      <c r="X137" s="132">
        <v>0</v>
      </c>
      <c r="Y137" s="132">
        <f>X137*K137</f>
        <v>0</v>
      </c>
      <c r="Z137" s="132">
        <v>0</v>
      </c>
      <c r="AA137" s="133">
        <f>Z137*K137</f>
        <v>0</v>
      </c>
      <c r="AR137" s="17" t="s">
        <v>207</v>
      </c>
      <c r="AT137" s="17" t="s">
        <v>131</v>
      </c>
      <c r="AU137" s="17" t="s">
        <v>136</v>
      </c>
      <c r="AY137" s="17" t="s">
        <v>130</v>
      </c>
      <c r="BE137" s="134">
        <f>IF(U137="základná",N137,0)</f>
        <v>0</v>
      </c>
      <c r="BF137" s="134">
        <f>IF(U137="znížená",N137,0)</f>
        <v>0</v>
      </c>
      <c r="BG137" s="134">
        <f>IF(U137="zákl. prenesená",N137,0)</f>
        <v>0</v>
      </c>
      <c r="BH137" s="134">
        <f>IF(U137="zníž. prenesená",N137,0)</f>
        <v>0</v>
      </c>
      <c r="BI137" s="134">
        <f>IF(U137="nulová",N137,0)</f>
        <v>0</v>
      </c>
      <c r="BJ137" s="17" t="s">
        <v>136</v>
      </c>
      <c r="BK137" s="134">
        <f>ROUND(L137*K137,2)</f>
        <v>0</v>
      </c>
      <c r="BL137" s="17" t="s">
        <v>207</v>
      </c>
      <c r="BM137" s="17" t="s">
        <v>298</v>
      </c>
    </row>
    <row r="138" spans="2:65" s="9" customFormat="1" ht="29.85" customHeight="1" x14ac:dyDescent="0.3">
      <c r="B138" s="115"/>
      <c r="D138" s="124" t="s">
        <v>271</v>
      </c>
      <c r="E138" s="124"/>
      <c r="F138" s="124"/>
      <c r="G138" s="124"/>
      <c r="H138" s="124"/>
      <c r="I138" s="124"/>
      <c r="J138" s="124"/>
      <c r="K138" s="124"/>
      <c r="L138" s="124"/>
      <c r="M138" s="124"/>
      <c r="N138" s="236">
        <f>BK138</f>
        <v>0</v>
      </c>
      <c r="O138" s="237"/>
      <c r="P138" s="237"/>
      <c r="Q138" s="237"/>
      <c r="R138" s="117"/>
      <c r="T138" s="118"/>
      <c r="W138" s="119">
        <f>SUM(W139:W142)</f>
        <v>143.34049999999999</v>
      </c>
      <c r="Y138" s="119">
        <f>SUM(Y139:Y142)</f>
        <v>3.1492769999999997</v>
      </c>
      <c r="AA138" s="120">
        <f>SUM(AA139:AA142)</f>
        <v>0</v>
      </c>
      <c r="AR138" s="121" t="s">
        <v>136</v>
      </c>
      <c r="AT138" s="122" t="s">
        <v>72</v>
      </c>
      <c r="AU138" s="122" t="s">
        <v>81</v>
      </c>
      <c r="AY138" s="121" t="s">
        <v>130</v>
      </c>
      <c r="BK138" s="123">
        <f>SUM(BK139:BK142)</f>
        <v>0</v>
      </c>
    </row>
    <row r="139" spans="2:65" s="1" customFormat="1" ht="25.5" customHeight="1" x14ac:dyDescent="0.3">
      <c r="B139" s="125"/>
      <c r="C139" s="126" t="s">
        <v>185</v>
      </c>
      <c r="D139" s="126" t="s">
        <v>131</v>
      </c>
      <c r="E139" s="127" t="s">
        <v>299</v>
      </c>
      <c r="F139" s="228" t="s">
        <v>300</v>
      </c>
      <c r="G139" s="228"/>
      <c r="H139" s="228"/>
      <c r="I139" s="228"/>
      <c r="J139" s="128" t="s">
        <v>252</v>
      </c>
      <c r="K139" s="129">
        <v>253.7</v>
      </c>
      <c r="L139" s="229"/>
      <c r="M139" s="229"/>
      <c r="N139" s="229">
        <f>ROUND(L139*K139,2)</f>
        <v>0</v>
      </c>
      <c r="O139" s="229"/>
      <c r="P139" s="229"/>
      <c r="Q139" s="229"/>
      <c r="R139" s="130"/>
      <c r="T139" s="131" t="s">
        <v>5</v>
      </c>
      <c r="U139" s="36" t="s">
        <v>40</v>
      </c>
      <c r="V139" s="132">
        <v>0.56499999999999995</v>
      </c>
      <c r="W139" s="132">
        <f>V139*K139</f>
        <v>143.34049999999999</v>
      </c>
      <c r="X139" s="132">
        <v>2.1000000000000001E-4</v>
      </c>
      <c r="Y139" s="132">
        <f>X139*K139</f>
        <v>5.3276999999999998E-2</v>
      </c>
      <c r="Z139" s="132">
        <v>0</v>
      </c>
      <c r="AA139" s="133">
        <f>Z139*K139</f>
        <v>0</v>
      </c>
      <c r="AR139" s="17" t="s">
        <v>207</v>
      </c>
      <c r="AT139" s="17" t="s">
        <v>131</v>
      </c>
      <c r="AU139" s="17" t="s">
        <v>136</v>
      </c>
      <c r="AY139" s="17" t="s">
        <v>130</v>
      </c>
      <c r="BE139" s="134">
        <f>IF(U139="základná",N139,0)</f>
        <v>0</v>
      </c>
      <c r="BF139" s="134">
        <f>IF(U139="znížená",N139,0)</f>
        <v>0</v>
      </c>
      <c r="BG139" s="134">
        <f>IF(U139="zákl. prenesená",N139,0)</f>
        <v>0</v>
      </c>
      <c r="BH139" s="134">
        <f>IF(U139="zníž. prenesená",N139,0)</f>
        <v>0</v>
      </c>
      <c r="BI139" s="134">
        <f>IF(U139="nulová",N139,0)</f>
        <v>0</v>
      </c>
      <c r="BJ139" s="17" t="s">
        <v>136</v>
      </c>
      <c r="BK139" s="134">
        <f>ROUND(L139*K139,2)</f>
        <v>0</v>
      </c>
      <c r="BL139" s="17" t="s">
        <v>207</v>
      </c>
      <c r="BM139" s="17" t="s">
        <v>301</v>
      </c>
    </row>
    <row r="140" spans="2:65" s="170" customFormat="1" ht="66.75" customHeight="1" x14ac:dyDescent="0.3">
      <c r="B140" s="125"/>
      <c r="C140" s="138" t="s">
        <v>355</v>
      </c>
      <c r="D140" s="138" t="s">
        <v>209</v>
      </c>
      <c r="E140" s="139" t="s">
        <v>302</v>
      </c>
      <c r="F140" s="238" t="s">
        <v>354</v>
      </c>
      <c r="G140" s="238"/>
      <c r="H140" s="238"/>
      <c r="I140" s="238"/>
      <c r="J140" s="140" t="s">
        <v>242</v>
      </c>
      <c r="K140" s="141">
        <v>19</v>
      </c>
      <c r="L140" s="239"/>
      <c r="M140" s="239"/>
      <c r="N140" s="239">
        <f>ROUND(L140*K140,2)</f>
        <v>0</v>
      </c>
      <c r="O140" s="229"/>
      <c r="P140" s="229"/>
      <c r="Q140" s="229"/>
      <c r="R140" s="130"/>
      <c r="T140" s="131" t="s">
        <v>5</v>
      </c>
      <c r="U140" s="36" t="s">
        <v>40</v>
      </c>
      <c r="V140" s="132">
        <v>0</v>
      </c>
      <c r="W140" s="132">
        <f>V140*K140</f>
        <v>0</v>
      </c>
      <c r="X140" s="132">
        <v>7.1999999999999995E-2</v>
      </c>
      <c r="Y140" s="132">
        <f>X140*K140</f>
        <v>1.3679999999999999</v>
      </c>
      <c r="Z140" s="132">
        <v>0</v>
      </c>
      <c r="AA140" s="133">
        <f>Z140*K140</f>
        <v>0</v>
      </c>
      <c r="AR140" s="17" t="s">
        <v>213</v>
      </c>
      <c r="AT140" s="17" t="s">
        <v>209</v>
      </c>
      <c r="AU140" s="17" t="s">
        <v>136</v>
      </c>
      <c r="AY140" s="17" t="s">
        <v>130</v>
      </c>
      <c r="BE140" s="134">
        <f>IF(U140="základná",N140,0)</f>
        <v>0</v>
      </c>
      <c r="BF140" s="134">
        <f>IF(U140="znížená",N140,0)</f>
        <v>0</v>
      </c>
      <c r="BG140" s="134">
        <f>IF(U140="zákl. prenesená",N140,0)</f>
        <v>0</v>
      </c>
      <c r="BH140" s="134">
        <f>IF(U140="zníž. prenesená",N140,0)</f>
        <v>0</v>
      </c>
      <c r="BI140" s="134">
        <f>IF(U140="nulová",N140,0)</f>
        <v>0</v>
      </c>
      <c r="BJ140" s="17" t="s">
        <v>136</v>
      </c>
      <c r="BK140" s="134">
        <f>ROUND(L140*K140,2)</f>
        <v>0</v>
      </c>
      <c r="BL140" s="17" t="s">
        <v>207</v>
      </c>
      <c r="BM140" s="17" t="s">
        <v>303</v>
      </c>
    </row>
    <row r="141" spans="2:65" s="1" customFormat="1" ht="81" customHeight="1" x14ac:dyDescent="0.3">
      <c r="B141" s="125"/>
      <c r="C141" s="138" t="s">
        <v>356</v>
      </c>
      <c r="D141" s="138" t="s">
        <v>209</v>
      </c>
      <c r="E141" s="139" t="s">
        <v>302</v>
      </c>
      <c r="F141" s="238" t="s">
        <v>357</v>
      </c>
      <c r="G141" s="238"/>
      <c r="H141" s="238"/>
      <c r="I141" s="238"/>
      <c r="J141" s="140" t="s">
        <v>242</v>
      </c>
      <c r="K141" s="141">
        <v>24</v>
      </c>
      <c r="L141" s="239"/>
      <c r="M141" s="239"/>
      <c r="N141" s="239">
        <f>ROUND(L141*K141,2)</f>
        <v>0</v>
      </c>
      <c r="O141" s="229"/>
      <c r="P141" s="229"/>
      <c r="Q141" s="229"/>
      <c r="R141" s="130"/>
      <c r="T141" s="131" t="s">
        <v>5</v>
      </c>
      <c r="U141" s="36" t="s">
        <v>40</v>
      </c>
      <c r="V141" s="132">
        <v>0</v>
      </c>
      <c r="W141" s="132">
        <f>V141*K141</f>
        <v>0</v>
      </c>
      <c r="X141" s="132">
        <v>7.1999999999999995E-2</v>
      </c>
      <c r="Y141" s="132">
        <f>X141*K141</f>
        <v>1.7279999999999998</v>
      </c>
      <c r="Z141" s="132">
        <v>0</v>
      </c>
      <c r="AA141" s="133">
        <f>Z141*K141</f>
        <v>0</v>
      </c>
      <c r="AR141" s="17" t="s">
        <v>213</v>
      </c>
      <c r="AT141" s="17" t="s">
        <v>209</v>
      </c>
      <c r="AU141" s="17" t="s">
        <v>136</v>
      </c>
      <c r="AY141" s="17" t="s">
        <v>130</v>
      </c>
      <c r="BE141" s="134">
        <f>IF(U141="základná",N141,0)</f>
        <v>0</v>
      </c>
      <c r="BF141" s="134">
        <f>IF(U141="znížená",N141,0)</f>
        <v>0</v>
      </c>
      <c r="BG141" s="134">
        <f>IF(U141="zákl. prenesená",N141,0)</f>
        <v>0</v>
      </c>
      <c r="BH141" s="134">
        <f>IF(U141="zníž. prenesená",N141,0)</f>
        <v>0</v>
      </c>
      <c r="BI141" s="134">
        <f>IF(U141="nulová",N141,0)</f>
        <v>0</v>
      </c>
      <c r="BJ141" s="17" t="s">
        <v>136</v>
      </c>
      <c r="BK141" s="134">
        <f>ROUND(L141*K141,2)</f>
        <v>0</v>
      </c>
      <c r="BL141" s="17" t="s">
        <v>207</v>
      </c>
      <c r="BM141" s="17" t="s">
        <v>303</v>
      </c>
    </row>
    <row r="142" spans="2:65" s="1" customFormat="1" ht="25.5" customHeight="1" x14ac:dyDescent="0.3">
      <c r="B142" s="125"/>
      <c r="C142" s="126" t="s">
        <v>207</v>
      </c>
      <c r="D142" s="126" t="s">
        <v>131</v>
      </c>
      <c r="E142" s="127" t="s">
        <v>304</v>
      </c>
      <c r="F142" s="228" t="s">
        <v>305</v>
      </c>
      <c r="G142" s="228"/>
      <c r="H142" s="228"/>
      <c r="I142" s="228"/>
      <c r="J142" s="128" t="s">
        <v>229</v>
      </c>
      <c r="K142" s="129">
        <v>132.702</v>
      </c>
      <c r="L142" s="229"/>
      <c r="M142" s="229"/>
      <c r="N142" s="229">
        <f>ROUND(L142*K142,2)</f>
        <v>0</v>
      </c>
      <c r="O142" s="229"/>
      <c r="P142" s="229"/>
      <c r="Q142" s="229"/>
      <c r="R142" s="130"/>
      <c r="T142" s="131" t="s">
        <v>5</v>
      </c>
      <c r="U142" s="36" t="s">
        <v>40</v>
      </c>
      <c r="V142" s="132">
        <v>0</v>
      </c>
      <c r="W142" s="132">
        <f>V142*K142</f>
        <v>0</v>
      </c>
      <c r="X142" s="132">
        <v>0</v>
      </c>
      <c r="Y142" s="132">
        <f>X142*K142</f>
        <v>0</v>
      </c>
      <c r="Z142" s="132">
        <v>0</v>
      </c>
      <c r="AA142" s="133">
        <f>Z142*K142</f>
        <v>0</v>
      </c>
      <c r="AR142" s="17" t="s">
        <v>207</v>
      </c>
      <c r="AT142" s="17" t="s">
        <v>131</v>
      </c>
      <c r="AU142" s="17" t="s">
        <v>136</v>
      </c>
      <c r="AY142" s="17" t="s">
        <v>130</v>
      </c>
      <c r="BE142" s="134">
        <f>IF(U142="základná",N142,0)</f>
        <v>0</v>
      </c>
      <c r="BF142" s="134">
        <f>IF(U142="znížená",N142,0)</f>
        <v>0</v>
      </c>
      <c r="BG142" s="134">
        <f>IF(U142="zákl. prenesená",N142,0)</f>
        <v>0</v>
      </c>
      <c r="BH142" s="134">
        <f>IF(U142="zníž. prenesená",N142,0)</f>
        <v>0</v>
      </c>
      <c r="BI142" s="134">
        <f>IF(U142="nulová",N142,0)</f>
        <v>0</v>
      </c>
      <c r="BJ142" s="17" t="s">
        <v>136</v>
      </c>
      <c r="BK142" s="134">
        <f>ROUND(L142*K142,2)</f>
        <v>0</v>
      </c>
      <c r="BL142" s="17" t="s">
        <v>207</v>
      </c>
      <c r="BM142" s="17" t="s">
        <v>306</v>
      </c>
    </row>
    <row r="143" spans="2:65" s="9" customFormat="1" ht="29.85" customHeight="1" x14ac:dyDescent="0.3">
      <c r="B143" s="115"/>
      <c r="D143" s="124" t="s">
        <v>272</v>
      </c>
      <c r="E143" s="124"/>
      <c r="F143" s="124"/>
      <c r="G143" s="124"/>
      <c r="H143" s="124"/>
      <c r="I143" s="124"/>
      <c r="J143" s="124"/>
      <c r="K143" s="124"/>
      <c r="L143" s="124"/>
      <c r="M143" s="124"/>
      <c r="N143" s="236">
        <f>BK143</f>
        <v>0</v>
      </c>
      <c r="O143" s="237"/>
      <c r="P143" s="237"/>
      <c r="Q143" s="237"/>
      <c r="R143" s="117"/>
      <c r="T143" s="118"/>
      <c r="W143" s="119">
        <f>SUM(W144:W148)</f>
        <v>41.029589999999999</v>
      </c>
      <c r="Y143" s="119">
        <f>SUM(Y144:Y148)</f>
        <v>0.10005</v>
      </c>
      <c r="AA143" s="120">
        <f>SUM(AA144:AA148)</f>
        <v>1.8472999999999999</v>
      </c>
      <c r="AR143" s="121" t="s">
        <v>136</v>
      </c>
      <c r="AT143" s="122" t="s">
        <v>72</v>
      </c>
      <c r="AU143" s="122" t="s">
        <v>81</v>
      </c>
      <c r="AY143" s="121" t="s">
        <v>130</v>
      </c>
      <c r="BK143" s="123">
        <f>SUM(BK144:BK148)</f>
        <v>0</v>
      </c>
    </row>
    <row r="144" spans="2:65" s="1" customFormat="1" ht="85.5" customHeight="1" x14ac:dyDescent="0.3">
      <c r="B144" s="125"/>
      <c r="C144" s="126" t="s">
        <v>254</v>
      </c>
      <c r="D144" s="126" t="s">
        <v>131</v>
      </c>
      <c r="E144" s="127" t="s">
        <v>307</v>
      </c>
      <c r="F144" s="228" t="s">
        <v>358</v>
      </c>
      <c r="G144" s="228"/>
      <c r="H144" s="228"/>
      <c r="I144" s="228"/>
      <c r="J144" s="128" t="s">
        <v>242</v>
      </c>
      <c r="K144" s="129">
        <v>1</v>
      </c>
      <c r="L144" s="229"/>
      <c r="M144" s="229"/>
      <c r="N144" s="229">
        <f>ROUND(L144*K144,2)</f>
        <v>0</v>
      </c>
      <c r="O144" s="229"/>
      <c r="P144" s="229"/>
      <c r="Q144" s="229"/>
      <c r="R144" s="130"/>
      <c r="T144" s="131" t="s">
        <v>5</v>
      </c>
      <c r="U144" s="36" t="s">
        <v>40</v>
      </c>
      <c r="V144" s="132">
        <v>11.308730000000001</v>
      </c>
      <c r="W144" s="132">
        <f>V144*K144</f>
        <v>11.308730000000001</v>
      </c>
      <c r="X144" s="132">
        <v>5.0000000000000002E-5</v>
      </c>
      <c r="Y144" s="132">
        <f>X144*K144</f>
        <v>5.0000000000000002E-5</v>
      </c>
      <c r="Z144" s="132">
        <v>0</v>
      </c>
      <c r="AA144" s="133">
        <f>Z144*K144</f>
        <v>0</v>
      </c>
      <c r="AR144" s="17" t="s">
        <v>207</v>
      </c>
      <c r="AT144" s="17" t="s">
        <v>131</v>
      </c>
      <c r="AU144" s="17" t="s">
        <v>136</v>
      </c>
      <c r="AY144" s="17" t="s">
        <v>130</v>
      </c>
      <c r="BE144" s="134">
        <f>IF(U144="základná",N144,0)</f>
        <v>0</v>
      </c>
      <c r="BF144" s="134">
        <f>IF(U144="znížená",N144,0)</f>
        <v>0</v>
      </c>
      <c r="BG144" s="134">
        <f>IF(U144="zákl. prenesená",N144,0)</f>
        <v>0</v>
      </c>
      <c r="BH144" s="134">
        <f>IF(U144="zníž. prenesená",N144,0)</f>
        <v>0</v>
      </c>
      <c r="BI144" s="134">
        <f>IF(U144="nulová",N144,0)</f>
        <v>0</v>
      </c>
      <c r="BJ144" s="17" t="s">
        <v>136</v>
      </c>
      <c r="BK144" s="134">
        <f>ROUND(L144*K144,2)</f>
        <v>0</v>
      </c>
      <c r="BL144" s="17" t="s">
        <v>207</v>
      </c>
      <c r="BM144" s="17" t="s">
        <v>308</v>
      </c>
    </row>
    <row r="145" spans="2:65" s="1" customFormat="1" ht="51" customHeight="1" x14ac:dyDescent="0.3">
      <c r="B145" s="125"/>
      <c r="C145" s="126" t="s">
        <v>258</v>
      </c>
      <c r="D145" s="126" t="s">
        <v>131</v>
      </c>
      <c r="E145" s="127" t="s">
        <v>309</v>
      </c>
      <c r="F145" s="228" t="s">
        <v>310</v>
      </c>
      <c r="G145" s="228"/>
      <c r="H145" s="228"/>
      <c r="I145" s="228"/>
      <c r="J145" s="128" t="s">
        <v>252</v>
      </c>
      <c r="K145" s="129">
        <v>24.5</v>
      </c>
      <c r="L145" s="229"/>
      <c r="M145" s="229"/>
      <c r="N145" s="229">
        <f>ROUND(L145*K145,2)</f>
        <v>0</v>
      </c>
      <c r="O145" s="229"/>
      <c r="P145" s="229"/>
      <c r="Q145" s="229"/>
      <c r="R145" s="130"/>
      <c r="T145" s="131" t="s">
        <v>5</v>
      </c>
      <c r="U145" s="36" t="s">
        <v>40</v>
      </c>
      <c r="V145" s="132">
        <v>0.72099999999999997</v>
      </c>
      <c r="W145" s="132">
        <f>V145*K145</f>
        <v>17.6645</v>
      </c>
      <c r="X145" s="132">
        <v>0</v>
      </c>
      <c r="Y145" s="132">
        <f>X145*K145</f>
        <v>0</v>
      </c>
      <c r="Z145" s="132">
        <v>7.5399999999999995E-2</v>
      </c>
      <c r="AA145" s="133">
        <f>Z145*K145</f>
        <v>1.8472999999999999</v>
      </c>
      <c r="AR145" s="17" t="s">
        <v>207</v>
      </c>
      <c r="AT145" s="17" t="s">
        <v>131</v>
      </c>
      <c r="AU145" s="17" t="s">
        <v>136</v>
      </c>
      <c r="AY145" s="17" t="s">
        <v>130</v>
      </c>
      <c r="BE145" s="134">
        <f>IF(U145="základná",N145,0)</f>
        <v>0</v>
      </c>
      <c r="BF145" s="134">
        <f>IF(U145="znížená",N145,0)</f>
        <v>0</v>
      </c>
      <c r="BG145" s="134">
        <f>IF(U145="zákl. prenesená",N145,0)</f>
        <v>0</v>
      </c>
      <c r="BH145" s="134">
        <f>IF(U145="zníž. prenesená",N145,0)</f>
        <v>0</v>
      </c>
      <c r="BI145" s="134">
        <f>IF(U145="nulová",N145,0)</f>
        <v>0</v>
      </c>
      <c r="BJ145" s="17" t="s">
        <v>136</v>
      </c>
      <c r="BK145" s="134">
        <f>ROUND(L145*K145,2)</f>
        <v>0</v>
      </c>
      <c r="BL145" s="17" t="s">
        <v>207</v>
      </c>
      <c r="BM145" s="17" t="s">
        <v>311</v>
      </c>
    </row>
    <row r="146" spans="2:65" s="1" customFormat="1" ht="38.25" customHeight="1" x14ac:dyDescent="0.3">
      <c r="B146" s="125"/>
      <c r="C146" s="126" t="s">
        <v>262</v>
      </c>
      <c r="D146" s="126" t="s">
        <v>131</v>
      </c>
      <c r="E146" s="127" t="s">
        <v>312</v>
      </c>
      <c r="F146" s="228" t="s">
        <v>313</v>
      </c>
      <c r="G146" s="228"/>
      <c r="H146" s="228"/>
      <c r="I146" s="228"/>
      <c r="J146" s="128" t="s">
        <v>242</v>
      </c>
      <c r="K146" s="129">
        <v>1</v>
      </c>
      <c r="L146" s="229"/>
      <c r="M146" s="229"/>
      <c r="N146" s="229">
        <f>ROUND(L146*K146,2)</f>
        <v>0</v>
      </c>
      <c r="O146" s="229"/>
      <c r="P146" s="229"/>
      <c r="Q146" s="229"/>
      <c r="R146" s="130"/>
      <c r="T146" s="131" t="s">
        <v>5</v>
      </c>
      <c r="U146" s="36" t="s">
        <v>40</v>
      </c>
      <c r="V146" s="132">
        <v>12.05636</v>
      </c>
      <c r="W146" s="132">
        <f>V146*K146</f>
        <v>12.05636</v>
      </c>
      <c r="X146" s="132">
        <v>0</v>
      </c>
      <c r="Y146" s="132">
        <f>X146*K146</f>
        <v>0</v>
      </c>
      <c r="Z146" s="132">
        <v>0</v>
      </c>
      <c r="AA146" s="133">
        <f>Z146*K146</f>
        <v>0</v>
      </c>
      <c r="AR146" s="17" t="s">
        <v>207</v>
      </c>
      <c r="AT146" s="17" t="s">
        <v>131</v>
      </c>
      <c r="AU146" s="17" t="s">
        <v>136</v>
      </c>
      <c r="AY146" s="17" t="s">
        <v>130</v>
      </c>
      <c r="BE146" s="134">
        <f>IF(U146="základná",N146,0)</f>
        <v>0</v>
      </c>
      <c r="BF146" s="134">
        <f>IF(U146="znížená",N146,0)</f>
        <v>0</v>
      </c>
      <c r="BG146" s="134">
        <f>IF(U146="zákl. prenesená",N146,0)</f>
        <v>0</v>
      </c>
      <c r="BH146" s="134">
        <f>IF(U146="zníž. prenesená",N146,0)</f>
        <v>0</v>
      </c>
      <c r="BI146" s="134">
        <f>IF(U146="nulová",N146,0)</f>
        <v>0</v>
      </c>
      <c r="BJ146" s="17" t="s">
        <v>136</v>
      </c>
      <c r="BK146" s="134">
        <f>ROUND(L146*K146,2)</f>
        <v>0</v>
      </c>
      <c r="BL146" s="17" t="s">
        <v>207</v>
      </c>
      <c r="BM146" s="17" t="s">
        <v>314</v>
      </c>
    </row>
    <row r="147" spans="2:65" s="1" customFormat="1" ht="38.25" customHeight="1" x14ac:dyDescent="0.3">
      <c r="B147" s="125"/>
      <c r="C147" s="138" t="s">
        <v>10</v>
      </c>
      <c r="D147" s="138" t="s">
        <v>209</v>
      </c>
      <c r="E147" s="139" t="s">
        <v>315</v>
      </c>
      <c r="F147" s="238" t="s">
        <v>316</v>
      </c>
      <c r="G147" s="238"/>
      <c r="H147" s="238"/>
      <c r="I147" s="238"/>
      <c r="J147" s="140" t="s">
        <v>242</v>
      </c>
      <c r="K147" s="141">
        <v>1</v>
      </c>
      <c r="L147" s="239"/>
      <c r="M147" s="239"/>
      <c r="N147" s="239">
        <f>ROUND(L147*K147,2)</f>
        <v>0</v>
      </c>
      <c r="O147" s="229"/>
      <c r="P147" s="229"/>
      <c r="Q147" s="229"/>
      <c r="R147" s="130"/>
      <c r="T147" s="131" t="s">
        <v>5</v>
      </c>
      <c r="U147" s="36" t="s">
        <v>40</v>
      </c>
      <c r="V147" s="132">
        <v>0</v>
      </c>
      <c r="W147" s="132">
        <f>V147*K147</f>
        <v>0</v>
      </c>
      <c r="X147" s="132">
        <v>0.1</v>
      </c>
      <c r="Y147" s="132">
        <f>X147*K147</f>
        <v>0.1</v>
      </c>
      <c r="Z147" s="132">
        <v>0</v>
      </c>
      <c r="AA147" s="133">
        <f>Z147*K147</f>
        <v>0</v>
      </c>
      <c r="AR147" s="17" t="s">
        <v>213</v>
      </c>
      <c r="AT147" s="17" t="s">
        <v>209</v>
      </c>
      <c r="AU147" s="17" t="s">
        <v>136</v>
      </c>
      <c r="AY147" s="17" t="s">
        <v>130</v>
      </c>
      <c r="BE147" s="134">
        <f>IF(U147="základná",N147,0)</f>
        <v>0</v>
      </c>
      <c r="BF147" s="134">
        <f>IF(U147="znížená",N147,0)</f>
        <v>0</v>
      </c>
      <c r="BG147" s="134">
        <f>IF(U147="zákl. prenesená",N147,0)</f>
        <v>0</v>
      </c>
      <c r="BH147" s="134">
        <f>IF(U147="zníž. prenesená",N147,0)</f>
        <v>0</v>
      </c>
      <c r="BI147" s="134">
        <f>IF(U147="nulová",N147,0)</f>
        <v>0</v>
      </c>
      <c r="BJ147" s="17" t="s">
        <v>136</v>
      </c>
      <c r="BK147" s="134">
        <f>ROUND(L147*K147,2)</f>
        <v>0</v>
      </c>
      <c r="BL147" s="17" t="s">
        <v>207</v>
      </c>
      <c r="BM147" s="17" t="s">
        <v>317</v>
      </c>
    </row>
    <row r="148" spans="2:65" s="1" customFormat="1" ht="38.25" customHeight="1" x14ac:dyDescent="0.3">
      <c r="B148" s="125"/>
      <c r="C148" s="126" t="s">
        <v>318</v>
      </c>
      <c r="D148" s="126" t="s">
        <v>131</v>
      </c>
      <c r="E148" s="127" t="s">
        <v>319</v>
      </c>
      <c r="F148" s="228" t="s">
        <v>320</v>
      </c>
      <c r="G148" s="228"/>
      <c r="H148" s="228"/>
      <c r="I148" s="228"/>
      <c r="J148" s="128" t="s">
        <v>229</v>
      </c>
      <c r="K148" s="129">
        <v>168.46199999999999</v>
      </c>
      <c r="L148" s="229"/>
      <c r="M148" s="229"/>
      <c r="N148" s="229">
        <f>ROUND(L148*K148,2)</f>
        <v>0</v>
      </c>
      <c r="O148" s="229"/>
      <c r="P148" s="229"/>
      <c r="Q148" s="229"/>
      <c r="R148" s="130"/>
      <c r="T148" s="131" t="s">
        <v>5</v>
      </c>
      <c r="U148" s="36" t="s">
        <v>40</v>
      </c>
      <c r="V148" s="132">
        <v>0</v>
      </c>
      <c r="W148" s="132">
        <f>V148*K148</f>
        <v>0</v>
      </c>
      <c r="X148" s="132">
        <v>0</v>
      </c>
      <c r="Y148" s="132">
        <f>X148*K148</f>
        <v>0</v>
      </c>
      <c r="Z148" s="132">
        <v>0</v>
      </c>
      <c r="AA148" s="133">
        <f>Z148*K148</f>
        <v>0</v>
      </c>
      <c r="AR148" s="17" t="s">
        <v>207</v>
      </c>
      <c r="AT148" s="17" t="s">
        <v>131</v>
      </c>
      <c r="AU148" s="17" t="s">
        <v>136</v>
      </c>
      <c r="AY148" s="17" t="s">
        <v>130</v>
      </c>
      <c r="BE148" s="134">
        <f>IF(U148="základná",N148,0)</f>
        <v>0</v>
      </c>
      <c r="BF148" s="134">
        <f>IF(U148="znížená",N148,0)</f>
        <v>0</v>
      </c>
      <c r="BG148" s="134">
        <f>IF(U148="zákl. prenesená",N148,0)</f>
        <v>0</v>
      </c>
      <c r="BH148" s="134">
        <f>IF(U148="zníž. prenesená",N148,0)</f>
        <v>0</v>
      </c>
      <c r="BI148" s="134">
        <f>IF(U148="nulová",N148,0)</f>
        <v>0</v>
      </c>
      <c r="BJ148" s="17" t="s">
        <v>136</v>
      </c>
      <c r="BK148" s="134">
        <f>ROUND(L148*K148,2)</f>
        <v>0</v>
      </c>
      <c r="BL148" s="17" t="s">
        <v>207</v>
      </c>
      <c r="BM148" s="17" t="s">
        <v>321</v>
      </c>
    </row>
    <row r="149" spans="2:65" s="9" customFormat="1" ht="29.85" customHeight="1" x14ac:dyDescent="0.3">
      <c r="B149" s="115"/>
      <c r="D149" s="124" t="s">
        <v>273</v>
      </c>
      <c r="E149" s="124"/>
      <c r="F149" s="124"/>
      <c r="G149" s="124"/>
      <c r="H149" s="124"/>
      <c r="I149" s="124"/>
      <c r="J149" s="124"/>
      <c r="K149" s="124"/>
      <c r="L149" s="124"/>
      <c r="M149" s="124"/>
      <c r="N149" s="236">
        <f>BK149</f>
        <v>0</v>
      </c>
      <c r="O149" s="237"/>
      <c r="P149" s="237"/>
      <c r="Q149" s="237"/>
      <c r="R149" s="117"/>
      <c r="T149" s="118"/>
      <c r="W149" s="119">
        <f>SUM(W150:W151)</f>
        <v>1.448944</v>
      </c>
      <c r="Y149" s="119">
        <f>SUM(Y150:Y151)</f>
        <v>6.5446000000000002E-3</v>
      </c>
      <c r="AA149" s="120">
        <f>SUM(AA150:AA151)</f>
        <v>0</v>
      </c>
      <c r="AR149" s="121" t="s">
        <v>136</v>
      </c>
      <c r="AT149" s="122" t="s">
        <v>72</v>
      </c>
      <c r="AU149" s="122" t="s">
        <v>81</v>
      </c>
      <c r="AY149" s="121" t="s">
        <v>130</v>
      </c>
      <c r="BK149" s="123">
        <f>SUM(BK150:BK151)</f>
        <v>0</v>
      </c>
    </row>
    <row r="150" spans="2:65" s="1" customFormat="1" ht="51" customHeight="1" x14ac:dyDescent="0.3">
      <c r="B150" s="125"/>
      <c r="C150" s="126" t="s">
        <v>322</v>
      </c>
      <c r="D150" s="126" t="s">
        <v>131</v>
      </c>
      <c r="E150" s="127" t="s">
        <v>323</v>
      </c>
      <c r="F150" s="228" t="s">
        <v>324</v>
      </c>
      <c r="G150" s="228"/>
      <c r="H150" s="228"/>
      <c r="I150" s="228"/>
      <c r="J150" s="128" t="s">
        <v>134</v>
      </c>
      <c r="K150" s="129">
        <v>15.22</v>
      </c>
      <c r="L150" s="229"/>
      <c r="M150" s="229"/>
      <c r="N150" s="229">
        <f>ROUND(L150*K150,2)</f>
        <v>0</v>
      </c>
      <c r="O150" s="229"/>
      <c r="P150" s="229"/>
      <c r="Q150" s="229"/>
      <c r="R150" s="130"/>
      <c r="T150" s="131" t="s">
        <v>5</v>
      </c>
      <c r="U150" s="36" t="s">
        <v>40</v>
      </c>
      <c r="V150" s="132">
        <v>3.6999999999999998E-2</v>
      </c>
      <c r="W150" s="132">
        <f>V150*K150</f>
        <v>0.56313999999999997</v>
      </c>
      <c r="X150" s="132">
        <v>1E-4</v>
      </c>
      <c r="Y150" s="132">
        <f>X150*K150</f>
        <v>1.5220000000000001E-3</v>
      </c>
      <c r="Z150" s="132">
        <v>0</v>
      </c>
      <c r="AA150" s="133">
        <f>Z150*K150</f>
        <v>0</v>
      </c>
      <c r="AR150" s="17" t="s">
        <v>207</v>
      </c>
      <c r="AT150" s="17" t="s">
        <v>131</v>
      </c>
      <c r="AU150" s="17" t="s">
        <v>136</v>
      </c>
      <c r="AY150" s="17" t="s">
        <v>130</v>
      </c>
      <c r="BE150" s="134">
        <f>IF(U150="základná",N150,0)</f>
        <v>0</v>
      </c>
      <c r="BF150" s="134">
        <f>IF(U150="znížená",N150,0)</f>
        <v>0</v>
      </c>
      <c r="BG150" s="134">
        <f>IF(U150="zákl. prenesená",N150,0)</f>
        <v>0</v>
      </c>
      <c r="BH150" s="134">
        <f>IF(U150="zníž. prenesená",N150,0)</f>
        <v>0</v>
      </c>
      <c r="BI150" s="134">
        <f>IF(U150="nulová",N150,0)</f>
        <v>0</v>
      </c>
      <c r="BJ150" s="17" t="s">
        <v>136</v>
      </c>
      <c r="BK150" s="134">
        <f>ROUND(L150*K150,2)</f>
        <v>0</v>
      </c>
      <c r="BL150" s="17" t="s">
        <v>207</v>
      </c>
      <c r="BM150" s="17" t="s">
        <v>325</v>
      </c>
    </row>
    <row r="151" spans="2:65" s="1" customFormat="1" ht="51" customHeight="1" x14ac:dyDescent="0.3">
      <c r="B151" s="125"/>
      <c r="C151" s="126" t="s">
        <v>326</v>
      </c>
      <c r="D151" s="126" t="s">
        <v>131</v>
      </c>
      <c r="E151" s="127" t="s">
        <v>327</v>
      </c>
      <c r="F151" s="228" t="s">
        <v>328</v>
      </c>
      <c r="G151" s="228"/>
      <c r="H151" s="228"/>
      <c r="I151" s="228"/>
      <c r="J151" s="128" t="s">
        <v>134</v>
      </c>
      <c r="K151" s="129">
        <v>15.22</v>
      </c>
      <c r="L151" s="229"/>
      <c r="M151" s="229"/>
      <c r="N151" s="229">
        <f>ROUND(L151*K151,2)</f>
        <v>0</v>
      </c>
      <c r="O151" s="229"/>
      <c r="P151" s="229"/>
      <c r="Q151" s="229"/>
      <c r="R151" s="130"/>
      <c r="T151" s="131" t="s">
        <v>5</v>
      </c>
      <c r="U151" s="135" t="s">
        <v>40</v>
      </c>
      <c r="V151" s="136">
        <v>5.8200000000000002E-2</v>
      </c>
      <c r="W151" s="136">
        <f>V151*K151</f>
        <v>0.88580400000000004</v>
      </c>
      <c r="X151" s="136">
        <v>3.3E-4</v>
      </c>
      <c r="Y151" s="136">
        <f>X151*K151</f>
        <v>5.0226000000000003E-3</v>
      </c>
      <c r="Z151" s="136">
        <v>0</v>
      </c>
      <c r="AA151" s="137">
        <f>Z151*K151</f>
        <v>0</v>
      </c>
      <c r="AR151" s="17" t="s">
        <v>207</v>
      </c>
      <c r="AT151" s="17" t="s">
        <v>131</v>
      </c>
      <c r="AU151" s="17" t="s">
        <v>136</v>
      </c>
      <c r="AY151" s="17" t="s">
        <v>130</v>
      </c>
      <c r="BE151" s="134">
        <f>IF(U151="základná",N151,0)</f>
        <v>0</v>
      </c>
      <c r="BF151" s="134">
        <f>IF(U151="znížená",N151,0)</f>
        <v>0</v>
      </c>
      <c r="BG151" s="134">
        <f>IF(U151="zákl. prenesená",N151,0)</f>
        <v>0</v>
      </c>
      <c r="BH151" s="134">
        <f>IF(U151="zníž. prenesená",N151,0)</f>
        <v>0</v>
      </c>
      <c r="BI151" s="134">
        <f>IF(U151="nulová",N151,0)</f>
        <v>0</v>
      </c>
      <c r="BJ151" s="17" t="s">
        <v>136</v>
      </c>
      <c r="BK151" s="134">
        <f>ROUND(L151*K151,2)</f>
        <v>0</v>
      </c>
      <c r="BL151" s="17" t="s">
        <v>207</v>
      </c>
      <c r="BM151" s="17" t="s">
        <v>329</v>
      </c>
    </row>
    <row r="152" spans="2:65" s="1" customFormat="1" ht="6.95" customHeight="1" x14ac:dyDescent="0.3">
      <c r="B152" s="51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3"/>
    </row>
  </sheetData>
  <mergeCells count="141">
    <mergeCell ref="H1:K1"/>
    <mergeCell ref="S2:AC2"/>
    <mergeCell ref="F150:I150"/>
    <mergeCell ref="L150:M150"/>
    <mergeCell ref="N150:Q150"/>
    <mergeCell ref="F151:I151"/>
    <mergeCell ref="L151:M151"/>
    <mergeCell ref="N151:Q151"/>
    <mergeCell ref="N118:Q118"/>
    <mergeCell ref="N119:Q119"/>
    <mergeCell ref="N120:Q120"/>
    <mergeCell ref="N123:Q123"/>
    <mergeCell ref="N131:Q131"/>
    <mergeCell ref="N133:Q133"/>
    <mergeCell ref="N134:Q134"/>
    <mergeCell ref="N138:Q138"/>
    <mergeCell ref="N143:Q143"/>
    <mergeCell ref="N149:Q149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2:I142"/>
    <mergeCell ref="L142:M142"/>
    <mergeCell ref="N142:Q142"/>
    <mergeCell ref="F144:I144"/>
    <mergeCell ref="L144:M144"/>
    <mergeCell ref="N144:Q144"/>
    <mergeCell ref="F145:I145"/>
    <mergeCell ref="L145:M145"/>
    <mergeCell ref="N145:Q145"/>
    <mergeCell ref="F137:I137"/>
    <mergeCell ref="L137:M137"/>
    <mergeCell ref="N137:Q137"/>
    <mergeCell ref="F139:I139"/>
    <mergeCell ref="L139:M139"/>
    <mergeCell ref="N139:Q139"/>
    <mergeCell ref="F141:I141"/>
    <mergeCell ref="L141:M141"/>
    <mergeCell ref="N141:Q141"/>
    <mergeCell ref="F140:I140"/>
    <mergeCell ref="L140:M140"/>
    <mergeCell ref="N140:Q140"/>
    <mergeCell ref="F132:I132"/>
    <mergeCell ref="L132:M132"/>
    <mergeCell ref="N132:Q132"/>
    <mergeCell ref="F135:I135"/>
    <mergeCell ref="L135:M135"/>
    <mergeCell ref="N135:Q135"/>
    <mergeCell ref="F136:I136"/>
    <mergeCell ref="L136:M136"/>
    <mergeCell ref="N136:Q136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1:I121"/>
    <mergeCell ref="L121:M121"/>
    <mergeCell ref="N121:Q121"/>
    <mergeCell ref="F122:I122"/>
    <mergeCell ref="L122:M122"/>
    <mergeCell ref="N122:Q122"/>
    <mergeCell ref="F124:I124"/>
    <mergeCell ref="L124:M124"/>
    <mergeCell ref="N124:Q124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 xr:uid="{00000000-0004-0000-0300-000000000000}"/>
    <hyperlink ref="H1:K1" location="C86" display="2) Rekapitulácia rozpočtu" xr:uid="{00000000-0004-0000-0300-000001000000}"/>
    <hyperlink ref="L1" location="C117" display="3) Rozpočet" xr:uid="{00000000-0004-0000-0300-000002000000}"/>
    <hyperlink ref="S1:T1" location="'Rekapitulácia stavby'!C2" display="Rekapitulácia stavby" xr:uid="{00000000-0004-0000-0300-000003000000}"/>
  </hyperlinks>
  <pageMargins left="0.59055118110236227" right="0.59055118110236227" top="0.51181102362204722" bottom="0.47244094488188981" header="0" footer="0"/>
  <pageSetup paperSize="9" scale="95" fitToHeight="100" orientation="portrait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129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</cols>
  <sheetData>
    <row r="1" spans="1:66" ht="21.75" customHeight="1" x14ac:dyDescent="0.3">
      <c r="A1" s="14"/>
      <c r="B1" s="11"/>
      <c r="C1" s="11"/>
      <c r="D1" s="12" t="s">
        <v>1</v>
      </c>
      <c r="E1" s="11"/>
      <c r="F1" s="13" t="s">
        <v>96</v>
      </c>
      <c r="G1" s="13"/>
      <c r="H1" s="230" t="s">
        <v>97</v>
      </c>
      <c r="I1" s="230"/>
      <c r="J1" s="230"/>
      <c r="K1" s="230"/>
      <c r="L1" s="13" t="s">
        <v>98</v>
      </c>
      <c r="M1" s="11"/>
      <c r="N1" s="11"/>
      <c r="O1" s="12" t="s">
        <v>99</v>
      </c>
      <c r="P1" s="11"/>
      <c r="Q1" s="11"/>
      <c r="R1" s="11"/>
      <c r="S1" s="13" t="s">
        <v>100</v>
      </c>
      <c r="T1" s="13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174" t="s">
        <v>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S2" s="200" t="s">
        <v>8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7" t="s">
        <v>91</v>
      </c>
    </row>
    <row r="3" spans="1:66" ht="6.95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73</v>
      </c>
    </row>
    <row r="4" spans="1:66" ht="36.950000000000003" customHeight="1" x14ac:dyDescent="0.3">
      <c r="B4" s="21"/>
      <c r="C4" s="176" t="s">
        <v>101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22"/>
      <c r="T4" s="16" t="s">
        <v>12</v>
      </c>
      <c r="AT4" s="17" t="s">
        <v>6</v>
      </c>
    </row>
    <row r="5" spans="1:66" ht="6.95" customHeight="1" x14ac:dyDescent="0.3">
      <c r="B5" s="21"/>
      <c r="R5" s="22"/>
    </row>
    <row r="6" spans="1:66" ht="25.35" customHeight="1" x14ac:dyDescent="0.3">
      <c r="B6" s="21"/>
      <c r="D6" s="26" t="s">
        <v>16</v>
      </c>
      <c r="F6" s="210" t="str">
        <f>'Rekapitulácia stavby'!K6</f>
        <v>Zníženie energetickej náročnosti spoločnosti Kovomont-PO, Výrobná hala č.4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R6" s="22"/>
    </row>
    <row r="7" spans="1:66" s="1" customFormat="1" ht="32.85" customHeight="1" x14ac:dyDescent="0.3">
      <c r="B7" s="29"/>
      <c r="D7" s="25" t="s">
        <v>102</v>
      </c>
      <c r="F7" s="250" t="s">
        <v>353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R7" s="30"/>
    </row>
    <row r="8" spans="1:66" s="1" customFormat="1" ht="14.45" customHeight="1" x14ac:dyDescent="0.3">
      <c r="B8" s="29"/>
      <c r="D8" s="26" t="s">
        <v>18</v>
      </c>
      <c r="F8" s="24" t="s">
        <v>5</v>
      </c>
      <c r="M8" s="26" t="s">
        <v>19</v>
      </c>
      <c r="O8" s="24" t="s">
        <v>5</v>
      </c>
      <c r="R8" s="30"/>
    </row>
    <row r="9" spans="1:66" s="1" customFormat="1" ht="14.45" customHeight="1" x14ac:dyDescent="0.3">
      <c r="B9" s="29"/>
      <c r="D9" s="26" t="s">
        <v>20</v>
      </c>
      <c r="F9" s="24" t="s">
        <v>21</v>
      </c>
      <c r="M9" s="26" t="s">
        <v>22</v>
      </c>
      <c r="O9" s="213">
        <f>'Rekapitulácia stavby'!AN8</f>
        <v>43896</v>
      </c>
      <c r="P9" s="213"/>
      <c r="R9" s="30"/>
    </row>
    <row r="10" spans="1:66" s="1" customFormat="1" ht="10.9" customHeight="1" x14ac:dyDescent="0.3">
      <c r="B10" s="29"/>
      <c r="R10" s="30"/>
    </row>
    <row r="11" spans="1:66" s="1" customFormat="1" ht="14.45" customHeight="1" x14ac:dyDescent="0.3">
      <c r="B11" s="29"/>
      <c r="D11" s="26" t="s">
        <v>23</v>
      </c>
      <c r="M11" s="26" t="s">
        <v>24</v>
      </c>
      <c r="O11" s="178" t="s">
        <v>5</v>
      </c>
      <c r="P11" s="178"/>
      <c r="R11" s="30"/>
    </row>
    <row r="12" spans="1:66" s="1" customFormat="1" ht="18" customHeight="1" x14ac:dyDescent="0.3">
      <c r="B12" s="29"/>
      <c r="E12" s="24" t="s">
        <v>25</v>
      </c>
      <c r="M12" s="26" t="s">
        <v>26</v>
      </c>
      <c r="O12" s="178" t="s">
        <v>5</v>
      </c>
      <c r="P12" s="178"/>
      <c r="R12" s="30"/>
    </row>
    <row r="13" spans="1:66" s="1" customFormat="1" ht="6.95" customHeight="1" x14ac:dyDescent="0.3">
      <c r="B13" s="29"/>
      <c r="R13" s="30"/>
    </row>
    <row r="14" spans="1:66" s="1" customFormat="1" ht="14.45" customHeight="1" x14ac:dyDescent="0.3">
      <c r="B14" s="29"/>
      <c r="D14" s="26" t="s">
        <v>27</v>
      </c>
      <c r="M14" s="26" t="s">
        <v>24</v>
      </c>
      <c r="O14" s="178" t="str">
        <f>IF('Rekapitulácia stavby'!AN13="","",'Rekapitulácia stavby'!AN13)</f>
        <v/>
      </c>
      <c r="P14" s="178"/>
      <c r="R14" s="30"/>
    </row>
    <row r="15" spans="1:66" s="1" customFormat="1" ht="18" customHeight="1" x14ac:dyDescent="0.3">
      <c r="B15" s="29"/>
      <c r="E15" s="24" t="str">
        <f>IF('Rekapitulácia stavby'!E14="","",'Rekapitulácia stavby'!E14)</f>
        <v xml:space="preserve"> </v>
      </c>
      <c r="M15" s="26" t="s">
        <v>26</v>
      </c>
      <c r="O15" s="178" t="str">
        <f>IF('Rekapitulácia stavby'!AN14="","",'Rekapitulácia stavby'!AN14)</f>
        <v/>
      </c>
      <c r="P15" s="178"/>
      <c r="R15" s="30"/>
    </row>
    <row r="16" spans="1:66" s="1" customFormat="1" ht="6.95" customHeight="1" x14ac:dyDescent="0.3">
      <c r="B16" s="29"/>
      <c r="R16" s="30"/>
    </row>
    <row r="17" spans="2:18" s="1" customFormat="1" ht="14.45" customHeight="1" x14ac:dyDescent="0.3">
      <c r="B17" s="29"/>
      <c r="D17" s="26" t="s">
        <v>29</v>
      </c>
      <c r="M17" s="26" t="s">
        <v>24</v>
      </c>
      <c r="O17" s="178" t="s">
        <v>5</v>
      </c>
      <c r="P17" s="178"/>
      <c r="R17" s="30"/>
    </row>
    <row r="18" spans="2:18" s="1" customFormat="1" ht="18" customHeight="1" x14ac:dyDescent="0.3">
      <c r="B18" s="29"/>
      <c r="E18" s="24" t="s">
        <v>30</v>
      </c>
      <c r="M18" s="26" t="s">
        <v>26</v>
      </c>
      <c r="O18" s="178" t="s">
        <v>5</v>
      </c>
      <c r="P18" s="178"/>
      <c r="R18" s="30"/>
    </row>
    <row r="19" spans="2:18" s="1" customFormat="1" ht="6.95" customHeight="1" x14ac:dyDescent="0.3">
      <c r="B19" s="29"/>
      <c r="R19" s="30"/>
    </row>
    <row r="20" spans="2:18" s="1" customFormat="1" ht="14.45" customHeight="1" x14ac:dyDescent="0.3">
      <c r="B20" s="29"/>
      <c r="D20" s="26" t="s">
        <v>32</v>
      </c>
      <c r="M20" s="26" t="s">
        <v>24</v>
      </c>
      <c r="O20" s="178" t="str">
        <f>IF('Rekapitulácia stavby'!AN19="","",'Rekapitulácia stavby'!AN19)</f>
        <v/>
      </c>
      <c r="P20" s="178"/>
      <c r="R20" s="30"/>
    </row>
    <row r="21" spans="2:18" s="1" customFormat="1" ht="18" customHeight="1" x14ac:dyDescent="0.3">
      <c r="B21" s="29"/>
      <c r="E21" s="24" t="str">
        <f>IF('Rekapitulácia stavby'!E20="","",'Rekapitulácia stavby'!E20)</f>
        <v xml:space="preserve"> </v>
      </c>
      <c r="M21" s="26" t="s">
        <v>26</v>
      </c>
      <c r="O21" s="178" t="str">
        <f>IF('Rekapitulácia stavby'!AN20="","",'Rekapitulácia stavby'!AN20)</f>
        <v/>
      </c>
      <c r="P21" s="178"/>
      <c r="R21" s="30"/>
    </row>
    <row r="22" spans="2:18" s="1" customFormat="1" ht="6.95" customHeight="1" x14ac:dyDescent="0.3">
      <c r="B22" s="29"/>
      <c r="R22" s="30"/>
    </row>
    <row r="23" spans="2:18" s="1" customFormat="1" ht="14.45" customHeight="1" x14ac:dyDescent="0.3">
      <c r="B23" s="29"/>
      <c r="D23" s="26" t="s">
        <v>33</v>
      </c>
      <c r="R23" s="30"/>
    </row>
    <row r="24" spans="2:18" s="1" customFormat="1" ht="16.5" customHeight="1" x14ac:dyDescent="0.3">
      <c r="B24" s="29"/>
      <c r="E24" s="181" t="s">
        <v>5</v>
      </c>
      <c r="F24" s="181"/>
      <c r="G24" s="181"/>
      <c r="H24" s="181"/>
      <c r="I24" s="181"/>
      <c r="J24" s="181"/>
      <c r="K24" s="181"/>
      <c r="L24" s="181"/>
      <c r="R24" s="30"/>
    </row>
    <row r="25" spans="2:18" s="1" customFormat="1" ht="6.95" customHeight="1" x14ac:dyDescent="0.3">
      <c r="B25" s="29"/>
      <c r="R25" s="30"/>
    </row>
    <row r="26" spans="2:18" s="1" customFormat="1" ht="6.95" customHeight="1" x14ac:dyDescent="0.3">
      <c r="B26" s="2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30"/>
    </row>
    <row r="27" spans="2:18" s="1" customFormat="1" ht="14.45" customHeight="1" x14ac:dyDescent="0.3">
      <c r="B27" s="29"/>
      <c r="D27" s="93" t="s">
        <v>104</v>
      </c>
      <c r="M27" s="207">
        <f>N88</f>
        <v>0</v>
      </c>
      <c r="N27" s="207"/>
      <c r="O27" s="207"/>
      <c r="P27" s="207"/>
      <c r="R27" s="30"/>
    </row>
    <row r="28" spans="2:18" s="1" customFormat="1" ht="14.45" customHeight="1" x14ac:dyDescent="0.3">
      <c r="B28" s="29"/>
      <c r="D28" s="28" t="s">
        <v>105</v>
      </c>
      <c r="M28" s="207">
        <f>N95</f>
        <v>0</v>
      </c>
      <c r="N28" s="207"/>
      <c r="O28" s="207"/>
      <c r="P28" s="207"/>
      <c r="R28" s="30"/>
    </row>
    <row r="29" spans="2:18" s="1" customFormat="1" ht="6.95" customHeight="1" x14ac:dyDescent="0.3">
      <c r="B29" s="29"/>
      <c r="R29" s="30"/>
    </row>
    <row r="30" spans="2:18" s="1" customFormat="1" ht="25.35" customHeight="1" x14ac:dyDescent="0.3">
      <c r="B30" s="29"/>
      <c r="D30" s="94" t="s">
        <v>36</v>
      </c>
      <c r="M30" s="214">
        <f>ROUND(M27+M28,2)</f>
        <v>0</v>
      </c>
      <c r="N30" s="212"/>
      <c r="O30" s="212"/>
      <c r="P30" s="212"/>
      <c r="R30" s="30"/>
    </row>
    <row r="31" spans="2:18" s="1" customFormat="1" ht="6.95" customHeight="1" x14ac:dyDescent="0.3">
      <c r="B31" s="2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R31" s="30"/>
    </row>
    <row r="32" spans="2:18" s="1" customFormat="1" ht="14.45" customHeight="1" x14ac:dyDescent="0.3">
      <c r="B32" s="29"/>
      <c r="D32" s="34" t="s">
        <v>37</v>
      </c>
      <c r="E32" s="34" t="s">
        <v>38</v>
      </c>
      <c r="F32" s="35">
        <v>0.2</v>
      </c>
      <c r="G32" s="95" t="s">
        <v>39</v>
      </c>
      <c r="H32" s="215">
        <f>ROUND((SUM(BE95:BE96)+SUM(BE114:BE122)), 2)</f>
        <v>0</v>
      </c>
      <c r="I32" s="212"/>
      <c r="J32" s="212"/>
      <c r="M32" s="215">
        <f>ROUND(ROUND((SUM(BE95:BE96)+SUM(BE114:BE122)), 2)*F32, 2)</f>
        <v>0</v>
      </c>
      <c r="N32" s="212"/>
      <c r="O32" s="212"/>
      <c r="P32" s="212"/>
      <c r="R32" s="30"/>
    </row>
    <row r="33" spans="2:18" s="1" customFormat="1" ht="14.45" customHeight="1" x14ac:dyDescent="0.3">
      <c r="B33" s="29"/>
      <c r="E33" s="34" t="s">
        <v>40</v>
      </c>
      <c r="F33" s="35">
        <v>0.2</v>
      </c>
      <c r="G33" s="95" t="s">
        <v>39</v>
      </c>
      <c r="H33" s="215">
        <f>M30</f>
        <v>0</v>
      </c>
      <c r="I33" s="212"/>
      <c r="J33" s="212"/>
      <c r="M33" s="215">
        <f>H33*F33</f>
        <v>0</v>
      </c>
      <c r="N33" s="212"/>
      <c r="O33" s="212"/>
      <c r="P33" s="212"/>
      <c r="R33" s="30"/>
    </row>
    <row r="34" spans="2:18" s="1" customFormat="1" ht="14.45" hidden="1" customHeight="1" x14ac:dyDescent="0.3">
      <c r="B34" s="29"/>
      <c r="E34" s="34" t="s">
        <v>41</v>
      </c>
      <c r="F34" s="35">
        <v>0.2</v>
      </c>
      <c r="G34" s="95" t="s">
        <v>39</v>
      </c>
      <c r="H34" s="215">
        <f>ROUND((SUM(BG95:BG96)+SUM(BG114:BG122)), 2)</f>
        <v>0</v>
      </c>
      <c r="I34" s="212"/>
      <c r="J34" s="212"/>
      <c r="M34" s="215">
        <v>0</v>
      </c>
      <c r="N34" s="212"/>
      <c r="O34" s="212"/>
      <c r="P34" s="212"/>
      <c r="R34" s="30"/>
    </row>
    <row r="35" spans="2:18" s="1" customFormat="1" ht="14.45" hidden="1" customHeight="1" x14ac:dyDescent="0.3">
      <c r="B35" s="29"/>
      <c r="E35" s="34" t="s">
        <v>42</v>
      </c>
      <c r="F35" s="35">
        <v>0.2</v>
      </c>
      <c r="G35" s="95" t="s">
        <v>39</v>
      </c>
      <c r="H35" s="215">
        <f>ROUND((SUM(BH95:BH96)+SUM(BH114:BH122)), 2)</f>
        <v>0</v>
      </c>
      <c r="I35" s="212"/>
      <c r="J35" s="212"/>
      <c r="M35" s="215">
        <v>0</v>
      </c>
      <c r="N35" s="212"/>
      <c r="O35" s="212"/>
      <c r="P35" s="212"/>
      <c r="R35" s="30"/>
    </row>
    <row r="36" spans="2:18" s="1" customFormat="1" ht="14.45" hidden="1" customHeight="1" x14ac:dyDescent="0.3">
      <c r="B36" s="29"/>
      <c r="E36" s="34" t="s">
        <v>43</v>
      </c>
      <c r="F36" s="35">
        <v>0</v>
      </c>
      <c r="G36" s="95" t="s">
        <v>39</v>
      </c>
      <c r="H36" s="215">
        <f>ROUND((SUM(BI95:BI96)+SUM(BI114:BI122)), 2)</f>
        <v>0</v>
      </c>
      <c r="I36" s="212"/>
      <c r="J36" s="212"/>
      <c r="M36" s="215">
        <v>0</v>
      </c>
      <c r="N36" s="212"/>
      <c r="O36" s="212"/>
      <c r="P36" s="212"/>
      <c r="R36" s="30"/>
    </row>
    <row r="37" spans="2:18" s="1" customFormat="1" ht="6.95" customHeight="1" x14ac:dyDescent="0.3">
      <c r="B37" s="29"/>
      <c r="R37" s="30"/>
    </row>
    <row r="38" spans="2:18" s="1" customFormat="1" ht="25.35" customHeight="1" x14ac:dyDescent="0.3">
      <c r="B38" s="29"/>
      <c r="C38" s="92"/>
      <c r="D38" s="96" t="s">
        <v>44</v>
      </c>
      <c r="E38" s="64"/>
      <c r="F38" s="64"/>
      <c r="G38" s="97" t="s">
        <v>45</v>
      </c>
      <c r="H38" s="98" t="s">
        <v>46</v>
      </c>
      <c r="I38" s="64"/>
      <c r="J38" s="64"/>
      <c r="K38" s="64"/>
      <c r="L38" s="216">
        <f>SUM(M30:M36)</f>
        <v>0</v>
      </c>
      <c r="M38" s="216"/>
      <c r="N38" s="216"/>
      <c r="O38" s="216"/>
      <c r="P38" s="217"/>
      <c r="Q38" s="92"/>
      <c r="R38" s="30"/>
    </row>
    <row r="39" spans="2:18" s="1" customFormat="1" ht="14.45" customHeight="1" x14ac:dyDescent="0.3">
      <c r="B39" s="29"/>
      <c r="R39" s="30"/>
    </row>
    <row r="40" spans="2:18" s="1" customFormat="1" ht="14.45" customHeight="1" x14ac:dyDescent="0.3">
      <c r="B40" s="29"/>
      <c r="R40" s="30"/>
    </row>
    <row r="41" spans="2:18" x14ac:dyDescent="0.3">
      <c r="B41" s="21"/>
      <c r="R41" s="22"/>
    </row>
    <row r="42" spans="2:18" x14ac:dyDescent="0.3">
      <c r="B42" s="21"/>
      <c r="R42" s="22"/>
    </row>
    <row r="43" spans="2:18" x14ac:dyDescent="0.3">
      <c r="B43" s="21"/>
      <c r="R43" s="22"/>
    </row>
    <row r="44" spans="2:18" x14ac:dyDescent="0.3">
      <c r="B44" s="21"/>
      <c r="R44" s="22"/>
    </row>
    <row r="45" spans="2:18" x14ac:dyDescent="0.3">
      <c r="B45" s="21"/>
      <c r="R45" s="22"/>
    </row>
    <row r="46" spans="2:18" x14ac:dyDescent="0.3">
      <c r="B46" s="21"/>
      <c r="R46" s="22"/>
    </row>
    <row r="47" spans="2:18" x14ac:dyDescent="0.3">
      <c r="B47" s="21"/>
      <c r="R47" s="22"/>
    </row>
    <row r="48" spans="2:18" x14ac:dyDescent="0.3">
      <c r="B48" s="21"/>
      <c r="R48" s="22"/>
    </row>
    <row r="49" spans="2:18" x14ac:dyDescent="0.3">
      <c r="B49" s="21"/>
      <c r="R49" s="22"/>
    </row>
    <row r="50" spans="2:18" s="1" customFormat="1" ht="15" x14ac:dyDescent="0.3">
      <c r="B50" s="29"/>
      <c r="D50" s="42" t="s">
        <v>47</v>
      </c>
      <c r="E50" s="43"/>
      <c r="F50" s="43"/>
      <c r="G50" s="43"/>
      <c r="H50" s="44"/>
      <c r="J50" s="42" t="s">
        <v>48</v>
      </c>
      <c r="K50" s="43"/>
      <c r="L50" s="43"/>
      <c r="M50" s="43"/>
      <c r="N50" s="43"/>
      <c r="O50" s="43"/>
      <c r="P50" s="44"/>
      <c r="R50" s="30"/>
    </row>
    <row r="51" spans="2:18" x14ac:dyDescent="0.3">
      <c r="B51" s="21"/>
      <c r="D51" s="45"/>
      <c r="H51" s="46"/>
      <c r="J51" s="45"/>
      <c r="P51" s="46"/>
      <c r="R51" s="22"/>
    </row>
    <row r="52" spans="2:18" x14ac:dyDescent="0.3">
      <c r="B52" s="21"/>
      <c r="D52" s="45"/>
      <c r="H52" s="46"/>
      <c r="J52" s="45"/>
      <c r="P52" s="46"/>
      <c r="R52" s="22"/>
    </row>
    <row r="53" spans="2:18" x14ac:dyDescent="0.3">
      <c r="B53" s="21"/>
      <c r="D53" s="45"/>
      <c r="H53" s="46"/>
      <c r="J53" s="45"/>
      <c r="P53" s="46"/>
      <c r="R53" s="22"/>
    </row>
    <row r="54" spans="2:18" x14ac:dyDescent="0.3">
      <c r="B54" s="21"/>
      <c r="D54" s="45"/>
      <c r="H54" s="46"/>
      <c r="J54" s="45"/>
      <c r="P54" s="46"/>
      <c r="R54" s="22"/>
    </row>
    <row r="55" spans="2:18" x14ac:dyDescent="0.3">
      <c r="B55" s="21"/>
      <c r="D55" s="45"/>
      <c r="H55" s="46"/>
      <c r="J55" s="45"/>
      <c r="P55" s="46"/>
      <c r="R55" s="22"/>
    </row>
    <row r="56" spans="2:18" x14ac:dyDescent="0.3">
      <c r="B56" s="21"/>
      <c r="D56" s="45"/>
      <c r="H56" s="46"/>
      <c r="J56" s="45"/>
      <c r="P56" s="46"/>
      <c r="R56" s="22"/>
    </row>
    <row r="57" spans="2:18" x14ac:dyDescent="0.3">
      <c r="B57" s="21"/>
      <c r="D57" s="45"/>
      <c r="H57" s="46"/>
      <c r="J57" s="45"/>
      <c r="P57" s="46"/>
      <c r="R57" s="22"/>
    </row>
    <row r="58" spans="2:18" x14ac:dyDescent="0.3">
      <c r="B58" s="21"/>
      <c r="D58" s="45"/>
      <c r="H58" s="46"/>
      <c r="J58" s="45"/>
      <c r="P58" s="46"/>
      <c r="R58" s="22"/>
    </row>
    <row r="59" spans="2:18" s="1" customFormat="1" ht="15" x14ac:dyDescent="0.3">
      <c r="B59" s="29"/>
      <c r="D59" s="47" t="s">
        <v>49</v>
      </c>
      <c r="E59" s="48"/>
      <c r="F59" s="48"/>
      <c r="G59" s="49" t="s">
        <v>50</v>
      </c>
      <c r="H59" s="50"/>
      <c r="J59" s="47" t="s">
        <v>49</v>
      </c>
      <c r="K59" s="48"/>
      <c r="L59" s="48"/>
      <c r="M59" s="48"/>
      <c r="N59" s="49" t="s">
        <v>50</v>
      </c>
      <c r="O59" s="48"/>
      <c r="P59" s="50"/>
      <c r="R59" s="30"/>
    </row>
    <row r="60" spans="2:18" x14ac:dyDescent="0.3">
      <c r="B60" s="21"/>
      <c r="R60" s="22"/>
    </row>
    <row r="61" spans="2:18" s="1" customFormat="1" ht="15" x14ac:dyDescent="0.3">
      <c r="B61" s="29"/>
      <c r="D61" s="42" t="s">
        <v>51</v>
      </c>
      <c r="E61" s="43"/>
      <c r="F61" s="43"/>
      <c r="G61" s="43"/>
      <c r="H61" s="44"/>
      <c r="J61" s="42" t="s">
        <v>52</v>
      </c>
      <c r="K61" s="43"/>
      <c r="L61" s="43"/>
      <c r="M61" s="43"/>
      <c r="N61" s="43"/>
      <c r="O61" s="43"/>
      <c r="P61" s="44"/>
      <c r="R61" s="30"/>
    </row>
    <row r="62" spans="2:18" x14ac:dyDescent="0.3">
      <c r="B62" s="21"/>
      <c r="D62" s="45"/>
      <c r="H62" s="46"/>
      <c r="J62" s="45"/>
      <c r="P62" s="46"/>
      <c r="R62" s="22"/>
    </row>
    <row r="63" spans="2:18" x14ac:dyDescent="0.3">
      <c r="B63" s="21"/>
      <c r="D63" s="45"/>
      <c r="H63" s="46"/>
      <c r="J63" s="45"/>
      <c r="P63" s="46"/>
      <c r="R63" s="22"/>
    </row>
    <row r="64" spans="2:18" x14ac:dyDescent="0.3">
      <c r="B64" s="21"/>
      <c r="D64" s="45"/>
      <c r="H64" s="46"/>
      <c r="J64" s="45"/>
      <c r="P64" s="46"/>
      <c r="R64" s="22"/>
    </row>
    <row r="65" spans="2:18" x14ac:dyDescent="0.3">
      <c r="B65" s="21"/>
      <c r="D65" s="45"/>
      <c r="H65" s="46"/>
      <c r="J65" s="45"/>
      <c r="P65" s="46"/>
      <c r="R65" s="22"/>
    </row>
    <row r="66" spans="2:18" x14ac:dyDescent="0.3">
      <c r="B66" s="21"/>
      <c r="D66" s="45"/>
      <c r="H66" s="46"/>
      <c r="J66" s="45"/>
      <c r="P66" s="46"/>
      <c r="R66" s="22"/>
    </row>
    <row r="67" spans="2:18" x14ac:dyDescent="0.3">
      <c r="B67" s="21"/>
      <c r="D67" s="45"/>
      <c r="H67" s="46"/>
      <c r="J67" s="45"/>
      <c r="P67" s="46"/>
      <c r="R67" s="22"/>
    </row>
    <row r="68" spans="2:18" x14ac:dyDescent="0.3">
      <c r="B68" s="21"/>
      <c r="D68" s="45"/>
      <c r="H68" s="46"/>
      <c r="J68" s="45"/>
      <c r="P68" s="46"/>
      <c r="R68" s="22"/>
    </row>
    <row r="69" spans="2:18" x14ac:dyDescent="0.3">
      <c r="B69" s="21"/>
      <c r="D69" s="45"/>
      <c r="H69" s="46"/>
      <c r="J69" s="45"/>
      <c r="P69" s="46"/>
      <c r="R69" s="22"/>
    </row>
    <row r="70" spans="2:18" s="1" customFormat="1" ht="15" x14ac:dyDescent="0.3">
      <c r="B70" s="29"/>
      <c r="D70" s="47" t="s">
        <v>49</v>
      </c>
      <c r="E70" s="48"/>
      <c r="F70" s="48"/>
      <c r="G70" s="49" t="s">
        <v>50</v>
      </c>
      <c r="H70" s="50"/>
      <c r="J70" s="47" t="s">
        <v>49</v>
      </c>
      <c r="K70" s="48"/>
      <c r="L70" s="48"/>
      <c r="M70" s="48"/>
      <c r="N70" s="49" t="s">
        <v>50</v>
      </c>
      <c r="O70" s="48"/>
      <c r="P70" s="50"/>
      <c r="R70" s="30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9"/>
      <c r="C76" s="176" t="s">
        <v>106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30"/>
    </row>
    <row r="77" spans="2:18" s="1" customFormat="1" ht="6.95" customHeight="1" x14ac:dyDescent="0.3">
      <c r="B77" s="29"/>
      <c r="R77" s="30"/>
    </row>
    <row r="78" spans="2:18" s="1" customFormat="1" ht="30" customHeight="1" x14ac:dyDescent="0.3">
      <c r="B78" s="29"/>
      <c r="C78" s="26" t="s">
        <v>16</v>
      </c>
      <c r="F78" s="210" t="str">
        <f>F6</f>
        <v>Zníženie energetickej náročnosti spoločnosti Kovomont-PO, Výrobná hala č.4</v>
      </c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R78" s="30"/>
    </row>
    <row r="79" spans="2:18" s="1" customFormat="1" ht="36.950000000000003" customHeight="1" x14ac:dyDescent="0.3">
      <c r="B79" s="29"/>
      <c r="C79" s="60" t="s">
        <v>102</v>
      </c>
      <c r="F79" s="190" t="str">
        <f>F7</f>
        <v>04 - Ostatné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R79" s="30"/>
    </row>
    <row r="80" spans="2:18" s="1" customFormat="1" ht="6.95" customHeight="1" x14ac:dyDescent="0.3">
      <c r="B80" s="29"/>
      <c r="R80" s="30"/>
    </row>
    <row r="81" spans="2:47" s="1" customFormat="1" ht="18" customHeight="1" x14ac:dyDescent="0.3">
      <c r="B81" s="29"/>
      <c r="C81" s="26" t="s">
        <v>20</v>
      </c>
      <c r="F81" s="24" t="str">
        <f>F9</f>
        <v>Prešov</v>
      </c>
      <c r="K81" s="26" t="s">
        <v>22</v>
      </c>
      <c r="M81" s="213">
        <f>IF(O9="","",O9)</f>
        <v>43896</v>
      </c>
      <c r="N81" s="213"/>
      <c r="O81" s="213"/>
      <c r="P81" s="213"/>
      <c r="R81" s="30"/>
    </row>
    <row r="82" spans="2:47" s="1" customFormat="1" ht="6.95" customHeight="1" x14ac:dyDescent="0.3">
      <c r="B82" s="29"/>
      <c r="R82" s="30"/>
    </row>
    <row r="83" spans="2:47" s="1" customFormat="1" ht="15" x14ac:dyDescent="0.3">
      <c r="B83" s="29"/>
      <c r="C83" s="26" t="s">
        <v>23</v>
      </c>
      <c r="F83" s="24" t="str">
        <f>E12</f>
        <v>Kovomont - PO s.r.o., Prešov</v>
      </c>
      <c r="K83" s="26" t="s">
        <v>29</v>
      </c>
      <c r="M83" s="178" t="str">
        <f>E18</f>
        <v>ing. M. Kovaľ, Prešov</v>
      </c>
      <c r="N83" s="178"/>
      <c r="O83" s="178"/>
      <c r="P83" s="178"/>
      <c r="Q83" s="178"/>
      <c r="R83" s="30"/>
    </row>
    <row r="84" spans="2:47" s="1" customFormat="1" ht="14.45" customHeight="1" x14ac:dyDescent="0.3">
      <c r="B84" s="29"/>
      <c r="C84" s="26" t="s">
        <v>27</v>
      </c>
      <c r="F84" s="24" t="str">
        <f>IF(E15="","",E15)</f>
        <v xml:space="preserve"> </v>
      </c>
      <c r="K84" s="26" t="s">
        <v>32</v>
      </c>
      <c r="M84" s="178" t="str">
        <f>E21</f>
        <v xml:space="preserve"> </v>
      </c>
      <c r="N84" s="178"/>
      <c r="O84" s="178"/>
      <c r="P84" s="178"/>
      <c r="Q84" s="178"/>
      <c r="R84" s="30"/>
    </row>
    <row r="85" spans="2:47" s="1" customFormat="1" ht="10.35" customHeight="1" x14ac:dyDescent="0.3">
      <c r="B85" s="29"/>
      <c r="R85" s="30"/>
    </row>
    <row r="86" spans="2:47" s="1" customFormat="1" ht="29.25" customHeight="1" x14ac:dyDescent="0.3">
      <c r="B86" s="29"/>
      <c r="C86" s="218" t="s">
        <v>107</v>
      </c>
      <c r="D86" s="219"/>
      <c r="E86" s="219"/>
      <c r="F86" s="219"/>
      <c r="G86" s="219"/>
      <c r="H86" s="92"/>
      <c r="I86" s="92"/>
      <c r="J86" s="92"/>
      <c r="K86" s="92"/>
      <c r="L86" s="92"/>
      <c r="M86" s="92"/>
      <c r="N86" s="218" t="s">
        <v>108</v>
      </c>
      <c r="O86" s="219"/>
      <c r="P86" s="219"/>
      <c r="Q86" s="219"/>
      <c r="R86" s="30"/>
    </row>
    <row r="87" spans="2:47" s="1" customFormat="1" ht="10.35" customHeight="1" x14ac:dyDescent="0.3">
      <c r="B87" s="29"/>
      <c r="R87" s="30"/>
    </row>
    <row r="88" spans="2:47" s="1" customFormat="1" ht="29.25" customHeight="1" x14ac:dyDescent="0.3">
      <c r="B88" s="29"/>
      <c r="C88" s="99" t="s">
        <v>109</v>
      </c>
      <c r="N88" s="202">
        <f>N114</f>
        <v>0</v>
      </c>
      <c r="O88" s="220"/>
      <c r="P88" s="220"/>
      <c r="Q88" s="220"/>
      <c r="R88" s="30"/>
      <c r="AU88" s="17" t="s">
        <v>110</v>
      </c>
    </row>
    <row r="89" spans="2:47" s="6" customFormat="1" ht="24.95" customHeight="1" x14ac:dyDescent="0.3">
      <c r="B89" s="100"/>
      <c r="D89" s="101" t="s">
        <v>194</v>
      </c>
      <c r="N89" s="221">
        <f>N115</f>
        <v>0</v>
      </c>
      <c r="O89" s="222"/>
      <c r="P89" s="222"/>
      <c r="Q89" s="222"/>
      <c r="R89" s="102"/>
    </row>
    <row r="90" spans="2:47" s="7" customFormat="1" ht="19.899999999999999" customHeight="1" x14ac:dyDescent="0.3">
      <c r="B90" s="103"/>
      <c r="D90" s="104" t="s">
        <v>330</v>
      </c>
      <c r="N90" s="223">
        <f>N116</f>
        <v>0</v>
      </c>
      <c r="O90" s="224"/>
      <c r="P90" s="224"/>
      <c r="Q90" s="224"/>
      <c r="R90" s="105"/>
    </row>
    <row r="91" spans="2:47" s="7" customFormat="1" ht="19.899999999999999" customHeight="1" x14ac:dyDescent="0.3">
      <c r="B91" s="103"/>
      <c r="D91" s="104" t="s">
        <v>331</v>
      </c>
      <c r="N91" s="223">
        <f>N120</f>
        <v>0</v>
      </c>
      <c r="O91" s="224"/>
      <c r="P91" s="224"/>
      <c r="Q91" s="224"/>
      <c r="R91" s="105"/>
    </row>
    <row r="92" spans="2:47" s="6" customFormat="1" ht="24.95" customHeight="1" x14ac:dyDescent="0.3">
      <c r="B92" s="100"/>
      <c r="D92" s="101" t="s">
        <v>199</v>
      </c>
      <c r="N92" s="221">
        <f>N123</f>
        <v>0</v>
      </c>
      <c r="O92" s="222"/>
      <c r="P92" s="222"/>
      <c r="Q92" s="222"/>
      <c r="R92" s="102"/>
    </row>
    <row r="93" spans="2:47" s="7" customFormat="1" ht="19.899999999999999" customHeight="1" x14ac:dyDescent="0.3">
      <c r="B93" s="103"/>
      <c r="D93" s="104" t="s">
        <v>200</v>
      </c>
      <c r="N93" s="223">
        <f>N124</f>
        <v>0</v>
      </c>
      <c r="O93" s="224"/>
      <c r="P93" s="224"/>
      <c r="Q93" s="224"/>
      <c r="R93" s="105"/>
    </row>
    <row r="94" spans="2:47" s="1" customFormat="1" ht="21.75" customHeight="1" x14ac:dyDescent="0.3">
      <c r="B94" s="29"/>
      <c r="R94" s="30"/>
    </row>
    <row r="95" spans="2:47" s="1" customFormat="1" ht="29.25" customHeight="1" x14ac:dyDescent="0.3">
      <c r="B95" s="29"/>
      <c r="C95" s="99" t="s">
        <v>115</v>
      </c>
      <c r="N95" s="220">
        <v>0</v>
      </c>
      <c r="O95" s="225"/>
      <c r="P95" s="225"/>
      <c r="Q95" s="225"/>
      <c r="R95" s="30"/>
      <c r="T95" s="106"/>
      <c r="U95" s="107" t="s">
        <v>37</v>
      </c>
    </row>
    <row r="96" spans="2:47" s="1" customFormat="1" ht="18" customHeight="1" x14ac:dyDescent="0.3">
      <c r="B96" s="29"/>
      <c r="R96" s="30"/>
    </row>
    <row r="97" spans="2:18" s="1" customFormat="1" ht="29.25" customHeight="1" x14ac:dyDescent="0.3">
      <c r="B97" s="29"/>
      <c r="C97" s="91" t="s">
        <v>95</v>
      </c>
      <c r="D97" s="92"/>
      <c r="E97" s="92"/>
      <c r="F97" s="92"/>
      <c r="G97" s="92"/>
      <c r="H97" s="92"/>
      <c r="I97" s="92"/>
      <c r="J97" s="92"/>
      <c r="K97" s="92"/>
      <c r="L97" s="197">
        <f>ROUND(SUM(N88+N95),2)</f>
        <v>0</v>
      </c>
      <c r="M97" s="197"/>
      <c r="N97" s="197"/>
      <c r="O97" s="197"/>
      <c r="P97" s="197"/>
      <c r="Q97" s="197"/>
      <c r="R97" s="30"/>
    </row>
    <row r="98" spans="2:18" s="1" customFormat="1" ht="6.95" customHeight="1" x14ac:dyDescent="0.3"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3"/>
    </row>
    <row r="102" spans="2:18" s="1" customFormat="1" ht="6.95" customHeight="1" x14ac:dyDescent="0.3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</row>
    <row r="103" spans="2:18" s="1" customFormat="1" ht="36.950000000000003" customHeight="1" x14ac:dyDescent="0.3">
      <c r="B103" s="29"/>
      <c r="C103" s="176" t="s">
        <v>116</v>
      </c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30"/>
    </row>
    <row r="104" spans="2:18" s="1" customFormat="1" ht="6.95" customHeight="1" x14ac:dyDescent="0.3">
      <c r="B104" s="29"/>
      <c r="R104" s="30"/>
    </row>
    <row r="105" spans="2:18" s="1" customFormat="1" ht="30" customHeight="1" x14ac:dyDescent="0.3">
      <c r="B105" s="29"/>
      <c r="C105" s="26" t="s">
        <v>16</v>
      </c>
      <c r="F105" s="210" t="str">
        <f>F6</f>
        <v>Zníženie energetickej náročnosti spoločnosti Kovomont-PO, Výrobná hala č.4</v>
      </c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R105" s="30"/>
    </row>
    <row r="106" spans="2:18" s="1" customFormat="1" ht="36.950000000000003" customHeight="1" x14ac:dyDescent="0.3">
      <c r="B106" s="29"/>
      <c r="C106" s="60" t="s">
        <v>102</v>
      </c>
      <c r="F106" s="190" t="str">
        <f>F7</f>
        <v>04 - Ostatné</v>
      </c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R106" s="30"/>
    </row>
    <row r="107" spans="2:18" s="1" customFormat="1" ht="6.95" customHeight="1" x14ac:dyDescent="0.3">
      <c r="B107" s="29"/>
      <c r="R107" s="30"/>
    </row>
    <row r="108" spans="2:18" s="1" customFormat="1" ht="18" customHeight="1" x14ac:dyDescent="0.3">
      <c r="B108" s="29"/>
      <c r="C108" s="26" t="s">
        <v>20</v>
      </c>
      <c r="F108" s="24" t="str">
        <f>F9</f>
        <v>Prešov</v>
      </c>
      <c r="K108" s="26" t="s">
        <v>22</v>
      </c>
      <c r="M108" s="213">
        <v>43556</v>
      </c>
      <c r="N108" s="213"/>
      <c r="O108" s="213"/>
      <c r="P108" s="213"/>
      <c r="R108" s="30"/>
    </row>
    <row r="109" spans="2:18" s="1" customFormat="1" ht="6.95" customHeight="1" x14ac:dyDescent="0.3">
      <c r="B109" s="29"/>
      <c r="R109" s="30"/>
    </row>
    <row r="110" spans="2:18" s="1" customFormat="1" ht="15" x14ac:dyDescent="0.3">
      <c r="B110" s="29"/>
      <c r="C110" s="26" t="s">
        <v>23</v>
      </c>
      <c r="F110" s="24" t="str">
        <f>E12</f>
        <v>Kovomont - PO s.r.o., Prešov</v>
      </c>
      <c r="K110" s="26" t="s">
        <v>29</v>
      </c>
      <c r="M110" s="178" t="str">
        <f>E18</f>
        <v>ing. M. Kovaľ, Prešov</v>
      </c>
      <c r="N110" s="178"/>
      <c r="O110" s="178"/>
      <c r="P110" s="178"/>
      <c r="Q110" s="178"/>
      <c r="R110" s="30"/>
    </row>
    <row r="111" spans="2:18" s="1" customFormat="1" ht="14.45" customHeight="1" x14ac:dyDescent="0.3">
      <c r="B111" s="29"/>
      <c r="C111" s="26" t="s">
        <v>27</v>
      </c>
      <c r="F111" s="24" t="str">
        <f>IF(E15="","",E15)</f>
        <v xml:space="preserve"> </v>
      </c>
      <c r="K111" s="26" t="s">
        <v>32</v>
      </c>
      <c r="M111" s="178" t="str">
        <f>E21</f>
        <v xml:space="preserve"> </v>
      </c>
      <c r="N111" s="178"/>
      <c r="O111" s="178"/>
      <c r="P111" s="178"/>
      <c r="Q111" s="178"/>
      <c r="R111" s="30"/>
    </row>
    <row r="112" spans="2:18" s="1" customFormat="1" ht="10.35" customHeight="1" x14ac:dyDescent="0.3">
      <c r="B112" s="29"/>
      <c r="R112" s="30"/>
    </row>
    <row r="113" spans="2:65" s="8" customFormat="1" ht="29.25" customHeight="1" x14ac:dyDescent="0.3">
      <c r="B113" s="108"/>
      <c r="C113" s="109" t="s">
        <v>117</v>
      </c>
      <c r="D113" s="110" t="s">
        <v>118</v>
      </c>
      <c r="E113" s="110" t="s">
        <v>55</v>
      </c>
      <c r="F113" s="226" t="s">
        <v>119</v>
      </c>
      <c r="G113" s="226"/>
      <c r="H113" s="226"/>
      <c r="I113" s="226"/>
      <c r="J113" s="110" t="s">
        <v>120</v>
      </c>
      <c r="K113" s="110" t="s">
        <v>121</v>
      </c>
      <c r="L113" s="226" t="s">
        <v>122</v>
      </c>
      <c r="M113" s="226"/>
      <c r="N113" s="226" t="s">
        <v>108</v>
      </c>
      <c r="O113" s="226"/>
      <c r="P113" s="226"/>
      <c r="Q113" s="227"/>
      <c r="R113" s="111"/>
      <c r="T113" s="65" t="s">
        <v>123</v>
      </c>
      <c r="U113" s="66" t="s">
        <v>37</v>
      </c>
      <c r="V113" s="66" t="s">
        <v>124</v>
      </c>
      <c r="W113" s="66" t="s">
        <v>125</v>
      </c>
      <c r="X113" s="66" t="s">
        <v>126</v>
      </c>
      <c r="Y113" s="66" t="s">
        <v>127</v>
      </c>
      <c r="Z113" s="66" t="s">
        <v>128</v>
      </c>
      <c r="AA113" s="67" t="s">
        <v>129</v>
      </c>
    </row>
    <row r="114" spans="2:65" s="1" customFormat="1" ht="29.25" customHeight="1" x14ac:dyDescent="0.35">
      <c r="B114" s="29"/>
      <c r="C114" s="69" t="s">
        <v>104</v>
      </c>
      <c r="N114" s="231">
        <f>N115+N123</f>
        <v>0</v>
      </c>
      <c r="O114" s="232"/>
      <c r="P114" s="232"/>
      <c r="Q114" s="232"/>
      <c r="R114" s="30"/>
      <c r="T114" s="68"/>
      <c r="U114" s="43"/>
      <c r="V114" s="43"/>
      <c r="W114" s="112" t="e">
        <f>W115+#REF!</f>
        <v>#REF!</v>
      </c>
      <c r="X114" s="43"/>
      <c r="Y114" s="112" t="e">
        <f>Y115+#REF!</f>
        <v>#REF!</v>
      </c>
      <c r="Z114" s="43"/>
      <c r="AA114" s="113" t="e">
        <f>AA115+#REF!</f>
        <v>#REF!</v>
      </c>
      <c r="AT114" s="17" t="s">
        <v>72</v>
      </c>
      <c r="AU114" s="17" t="s">
        <v>110</v>
      </c>
      <c r="BK114" s="114" t="e">
        <f>BK115+#REF!</f>
        <v>#REF!</v>
      </c>
    </row>
    <row r="115" spans="2:65" s="9" customFormat="1" ht="37.35" customHeight="1" x14ac:dyDescent="0.35">
      <c r="B115" s="115"/>
      <c r="D115" s="116" t="s">
        <v>194</v>
      </c>
      <c r="E115" s="116"/>
      <c r="F115" s="116"/>
      <c r="G115" s="116"/>
      <c r="H115" s="116"/>
      <c r="I115" s="116"/>
      <c r="J115" s="116"/>
      <c r="K115" s="116"/>
      <c r="L115" s="116"/>
      <c r="M115" s="116"/>
      <c r="N115" s="233">
        <f>N116+N120</f>
        <v>0</v>
      </c>
      <c r="O115" s="221"/>
      <c r="P115" s="221"/>
      <c r="Q115" s="221"/>
      <c r="R115" s="117"/>
      <c r="T115" s="118"/>
      <c r="W115" s="119">
        <f>W116+W120</f>
        <v>0</v>
      </c>
      <c r="Y115" s="119">
        <f>Y116+Y120</f>
        <v>0</v>
      </c>
      <c r="AA115" s="120">
        <f>AA116+AA120</f>
        <v>0</v>
      </c>
      <c r="AD115" s="168"/>
      <c r="AR115" s="121"/>
      <c r="AT115" s="122" t="s">
        <v>72</v>
      </c>
      <c r="AU115" s="122" t="s">
        <v>73</v>
      </c>
      <c r="AY115" s="121" t="s">
        <v>130</v>
      </c>
      <c r="BK115" s="123">
        <f>BK116+BK120</f>
        <v>0</v>
      </c>
    </row>
    <row r="116" spans="2:65" s="9" customFormat="1" ht="19.899999999999999" customHeight="1" x14ac:dyDescent="0.3">
      <c r="B116" s="115"/>
      <c r="D116" s="124" t="s">
        <v>330</v>
      </c>
      <c r="E116" s="124"/>
      <c r="F116" s="124"/>
      <c r="G116" s="124"/>
      <c r="H116" s="124"/>
      <c r="I116" s="124"/>
      <c r="J116" s="124"/>
      <c r="K116" s="124"/>
      <c r="L116" s="124"/>
      <c r="M116" s="124"/>
      <c r="N116" s="234">
        <f>SUM(N117:Q119)</f>
        <v>0</v>
      </c>
      <c r="O116" s="235"/>
      <c r="P116" s="235"/>
      <c r="Q116" s="235"/>
      <c r="R116" s="117"/>
      <c r="T116" s="118"/>
      <c r="W116" s="119">
        <f>SUM(W117:W119)</f>
        <v>0</v>
      </c>
      <c r="Y116" s="119">
        <f>SUM(Y117:Y119)</f>
        <v>0</v>
      </c>
      <c r="AA116" s="120">
        <f>SUM(AA117:AA119)</f>
        <v>0</v>
      </c>
      <c r="AR116" s="121"/>
      <c r="AT116" s="122" t="s">
        <v>72</v>
      </c>
      <c r="AU116" s="122" t="s">
        <v>81</v>
      </c>
      <c r="AY116" s="121" t="s">
        <v>130</v>
      </c>
      <c r="BK116" s="123">
        <f>SUM(BK117:BK119)</f>
        <v>0</v>
      </c>
    </row>
    <row r="117" spans="2:65" s="1" customFormat="1" ht="68.25" customHeight="1" x14ac:dyDescent="0.3">
      <c r="B117" s="125"/>
      <c r="C117" s="126">
        <v>1</v>
      </c>
      <c r="D117" s="126" t="s">
        <v>131</v>
      </c>
      <c r="E117" s="127" t="s">
        <v>338</v>
      </c>
      <c r="F117" s="228" t="s">
        <v>339</v>
      </c>
      <c r="G117" s="228"/>
      <c r="H117" s="228"/>
      <c r="I117" s="228"/>
      <c r="J117" s="128" t="s">
        <v>242</v>
      </c>
      <c r="K117" s="142">
        <v>1</v>
      </c>
      <c r="L117" s="229"/>
      <c r="M117" s="229"/>
      <c r="N117" s="229">
        <f>ROUND(L117*K117,3)</f>
        <v>0</v>
      </c>
      <c r="O117" s="229"/>
      <c r="P117" s="229"/>
      <c r="Q117" s="229"/>
      <c r="R117" s="130"/>
      <c r="T117" s="143" t="s">
        <v>5</v>
      </c>
      <c r="U117" s="144" t="s">
        <v>40</v>
      </c>
      <c r="V117" s="145">
        <v>0</v>
      </c>
      <c r="W117" s="145">
        <f>V117*K117</f>
        <v>0</v>
      </c>
      <c r="X117" s="145">
        <v>0</v>
      </c>
      <c r="Y117" s="145">
        <f>X117*K117</f>
        <v>0</v>
      </c>
      <c r="Z117" s="145">
        <v>0</v>
      </c>
      <c r="AA117" s="146">
        <f>Z117*K117</f>
        <v>0</v>
      </c>
      <c r="AR117" s="17"/>
      <c r="AT117" s="17" t="s">
        <v>131</v>
      </c>
      <c r="AU117" s="17" t="s">
        <v>136</v>
      </c>
      <c r="AY117" s="17" t="s">
        <v>130</v>
      </c>
      <c r="BE117" s="134">
        <f>IF(U117="základná",N117,0)</f>
        <v>0</v>
      </c>
      <c r="BF117" s="134">
        <f>IF(U117="znížená",N117,0)</f>
        <v>0</v>
      </c>
      <c r="BG117" s="134">
        <f>IF(U117="zákl. prenesená",N117,0)</f>
        <v>0</v>
      </c>
      <c r="BH117" s="134">
        <f>IF(U117="zníž. prenesená",N117,0)</f>
        <v>0</v>
      </c>
      <c r="BI117" s="134">
        <f>IF(U117="nulová",N117,0)</f>
        <v>0</v>
      </c>
      <c r="BJ117" s="17" t="s">
        <v>136</v>
      </c>
      <c r="BK117" s="147">
        <f>ROUND(L117*K117,3)</f>
        <v>0</v>
      </c>
      <c r="BL117" s="17" t="s">
        <v>207</v>
      </c>
      <c r="BM117" s="17" t="s">
        <v>332</v>
      </c>
    </row>
    <row r="118" spans="2:65" s="1" customFormat="1" ht="69.75" customHeight="1" x14ac:dyDescent="0.3">
      <c r="B118" s="125"/>
      <c r="C118" s="126">
        <v>2</v>
      </c>
      <c r="D118" s="126" t="s">
        <v>131</v>
      </c>
      <c r="E118" s="127" t="s">
        <v>340</v>
      </c>
      <c r="F118" s="228" t="s">
        <v>352</v>
      </c>
      <c r="G118" s="228"/>
      <c r="H118" s="228"/>
      <c r="I118" s="228"/>
      <c r="J118" s="128" t="s">
        <v>242</v>
      </c>
      <c r="K118" s="142">
        <v>1</v>
      </c>
      <c r="L118" s="229"/>
      <c r="M118" s="229"/>
      <c r="N118" s="229">
        <f>ROUND(L118*K118,3)</f>
        <v>0</v>
      </c>
      <c r="O118" s="229"/>
      <c r="P118" s="229"/>
      <c r="Q118" s="229"/>
      <c r="R118" s="130"/>
      <c r="T118" s="143"/>
      <c r="U118" s="144"/>
      <c r="V118" s="145"/>
      <c r="W118" s="145"/>
      <c r="X118" s="145"/>
      <c r="Y118" s="145"/>
      <c r="Z118" s="145"/>
      <c r="AA118" s="146"/>
      <c r="AR118" s="17"/>
      <c r="AT118" s="17"/>
      <c r="AU118" s="17"/>
      <c r="AY118" s="17"/>
      <c r="BE118" s="134"/>
      <c r="BF118" s="134"/>
      <c r="BG118" s="134"/>
      <c r="BH118" s="134"/>
      <c r="BI118" s="134"/>
      <c r="BJ118" s="17"/>
      <c r="BK118" s="147"/>
      <c r="BL118" s="17"/>
      <c r="BM118" s="17"/>
    </row>
    <row r="119" spans="2:65" s="1" customFormat="1" ht="30" customHeight="1" x14ac:dyDescent="0.3">
      <c r="B119" s="125"/>
      <c r="C119" s="126">
        <v>3</v>
      </c>
      <c r="D119" s="126" t="s">
        <v>131</v>
      </c>
      <c r="E119" s="127" t="s">
        <v>333</v>
      </c>
      <c r="F119" s="228" t="s">
        <v>341</v>
      </c>
      <c r="G119" s="228"/>
      <c r="H119" s="228"/>
      <c r="I119" s="228"/>
      <c r="J119" s="128" t="s">
        <v>242</v>
      </c>
      <c r="K119" s="142">
        <v>1</v>
      </c>
      <c r="L119" s="229"/>
      <c r="M119" s="229"/>
      <c r="N119" s="229">
        <f>ROUND(L119*K119,3)</f>
        <v>0</v>
      </c>
      <c r="O119" s="229"/>
      <c r="P119" s="229"/>
      <c r="Q119" s="229"/>
      <c r="R119" s="130"/>
      <c r="T119" s="143" t="s">
        <v>5</v>
      </c>
      <c r="U119" s="144" t="s">
        <v>40</v>
      </c>
      <c r="V119" s="145">
        <v>0</v>
      </c>
      <c r="W119" s="145">
        <f>V119*K119</f>
        <v>0</v>
      </c>
      <c r="X119" s="145">
        <v>0</v>
      </c>
      <c r="Y119" s="145">
        <f>X119*K119</f>
        <v>0</v>
      </c>
      <c r="Z119" s="145">
        <v>0</v>
      </c>
      <c r="AA119" s="146">
        <f>Z119*K119</f>
        <v>0</v>
      </c>
      <c r="AR119" s="17"/>
      <c r="AT119" s="17" t="s">
        <v>131</v>
      </c>
      <c r="AU119" s="17" t="s">
        <v>136</v>
      </c>
      <c r="AY119" s="17" t="s">
        <v>130</v>
      </c>
      <c r="BE119" s="134">
        <f>IF(U119="základná",N119,0)</f>
        <v>0</v>
      </c>
      <c r="BF119" s="134">
        <f>IF(U119="znížená",N119,0)</f>
        <v>0</v>
      </c>
      <c r="BG119" s="134">
        <f>IF(U119="zákl. prenesená",N119,0)</f>
        <v>0</v>
      </c>
      <c r="BH119" s="134">
        <f>IF(U119="zníž. prenesená",N119,0)</f>
        <v>0</v>
      </c>
      <c r="BI119" s="134">
        <f>IF(U119="nulová",N119,0)</f>
        <v>0</v>
      </c>
      <c r="BJ119" s="17" t="s">
        <v>136</v>
      </c>
      <c r="BK119" s="147">
        <f>ROUND(L119*K119,3)</f>
        <v>0</v>
      </c>
      <c r="BL119" s="17" t="s">
        <v>207</v>
      </c>
      <c r="BM119" s="17" t="s">
        <v>334</v>
      </c>
    </row>
    <row r="120" spans="2:65" s="148" customFormat="1" ht="29.85" customHeight="1" x14ac:dyDescent="0.3">
      <c r="B120" s="149"/>
      <c r="D120" s="150" t="s">
        <v>272</v>
      </c>
      <c r="E120" s="150"/>
      <c r="F120" s="150"/>
      <c r="G120" s="150"/>
      <c r="H120" s="150"/>
      <c r="I120" s="150"/>
      <c r="J120" s="150"/>
      <c r="K120" s="151"/>
      <c r="L120" s="151"/>
      <c r="M120" s="151"/>
      <c r="N120" s="248">
        <f>N121+N122</f>
        <v>0</v>
      </c>
      <c r="O120" s="249"/>
      <c r="P120" s="249"/>
      <c r="Q120" s="249"/>
      <c r="R120" s="152"/>
      <c r="T120" s="153"/>
      <c r="W120" s="154">
        <f>SUM(W121:W122)</f>
        <v>0</v>
      </c>
      <c r="Y120" s="154">
        <f>SUM(Y121:Y122)</f>
        <v>0</v>
      </c>
      <c r="AA120" s="155">
        <f>SUM(AA121:AA122)</f>
        <v>0</v>
      </c>
      <c r="AR120" s="156"/>
      <c r="AT120" s="157" t="s">
        <v>72</v>
      </c>
      <c r="AU120" s="157" t="s">
        <v>81</v>
      </c>
      <c r="AY120" s="156" t="s">
        <v>130</v>
      </c>
      <c r="BK120" s="158">
        <f>SUM(BK121:BK122)</f>
        <v>0</v>
      </c>
    </row>
    <row r="121" spans="2:65" s="1" customFormat="1" ht="25.5" customHeight="1" x14ac:dyDescent="0.3">
      <c r="B121" s="125"/>
      <c r="C121" s="126">
        <v>4</v>
      </c>
      <c r="D121" s="126" t="s">
        <v>131</v>
      </c>
      <c r="E121" s="127" t="s">
        <v>342</v>
      </c>
      <c r="F121" s="228" t="s">
        <v>343</v>
      </c>
      <c r="G121" s="228"/>
      <c r="H121" s="228"/>
      <c r="I121" s="228"/>
      <c r="J121" s="128" t="s">
        <v>242</v>
      </c>
      <c r="K121" s="142">
        <v>1</v>
      </c>
      <c r="L121" s="229"/>
      <c r="M121" s="229"/>
      <c r="N121" s="229">
        <f>ROUND(L121*K121,3)</f>
        <v>0</v>
      </c>
      <c r="O121" s="229"/>
      <c r="P121" s="229"/>
      <c r="Q121" s="229"/>
      <c r="R121" s="130"/>
      <c r="T121" s="143" t="s">
        <v>5</v>
      </c>
      <c r="U121" s="144" t="s">
        <v>40</v>
      </c>
      <c r="V121" s="145">
        <v>0</v>
      </c>
      <c r="W121" s="145">
        <f>V121*K121</f>
        <v>0</v>
      </c>
      <c r="X121" s="145">
        <v>0</v>
      </c>
      <c r="Y121" s="145">
        <f>X121*K121</f>
        <v>0</v>
      </c>
      <c r="Z121" s="145">
        <v>0</v>
      </c>
      <c r="AA121" s="146">
        <f>Z121*K121</f>
        <v>0</v>
      </c>
      <c r="AR121" s="17"/>
      <c r="AT121" s="17" t="s">
        <v>131</v>
      </c>
      <c r="AU121" s="17" t="s">
        <v>136</v>
      </c>
      <c r="AY121" s="17" t="s">
        <v>130</v>
      </c>
      <c r="BE121" s="134">
        <f>IF(U121="základná",N121,0)</f>
        <v>0</v>
      </c>
      <c r="BF121" s="134">
        <f>IF(U121="znížená",N121,0)</f>
        <v>0</v>
      </c>
      <c r="BG121" s="134">
        <f>IF(U121="zákl. prenesená",N121,0)</f>
        <v>0</v>
      </c>
      <c r="BH121" s="134">
        <f>IF(U121="zníž. prenesená",N121,0)</f>
        <v>0</v>
      </c>
      <c r="BI121" s="134">
        <f>IF(U121="nulová",N121,0)</f>
        <v>0</v>
      </c>
      <c r="BJ121" s="17" t="s">
        <v>136</v>
      </c>
      <c r="BK121" s="147">
        <f>ROUND(L121*K121,3)</f>
        <v>0</v>
      </c>
      <c r="BL121" s="17" t="s">
        <v>207</v>
      </c>
      <c r="BM121" s="17" t="s">
        <v>344</v>
      </c>
    </row>
    <row r="122" spans="2:65" s="1" customFormat="1" ht="38.25" customHeight="1" x14ac:dyDescent="0.3">
      <c r="B122" s="125"/>
      <c r="C122" s="126">
        <v>5</v>
      </c>
      <c r="D122" s="126" t="s">
        <v>131</v>
      </c>
      <c r="E122" s="127" t="s">
        <v>319</v>
      </c>
      <c r="F122" s="228" t="s">
        <v>320</v>
      </c>
      <c r="G122" s="228"/>
      <c r="H122" s="228"/>
      <c r="I122" s="228"/>
      <c r="J122" s="128" t="s">
        <v>229</v>
      </c>
      <c r="K122" s="142">
        <v>3.8130000000000002</v>
      </c>
      <c r="L122" s="229"/>
      <c r="M122" s="229"/>
      <c r="N122" s="229">
        <f>ROUND(L122*K122,3)</f>
        <v>0</v>
      </c>
      <c r="O122" s="229"/>
      <c r="P122" s="229"/>
      <c r="Q122" s="229"/>
      <c r="R122" s="130"/>
      <c r="T122" s="143" t="s">
        <v>5</v>
      </c>
      <c r="U122" s="144" t="s">
        <v>40</v>
      </c>
      <c r="V122" s="145">
        <v>0</v>
      </c>
      <c r="W122" s="145">
        <f>V122*K122</f>
        <v>0</v>
      </c>
      <c r="X122" s="145">
        <v>0</v>
      </c>
      <c r="Y122" s="145">
        <f>X122*K122</f>
        <v>0</v>
      </c>
      <c r="Z122" s="145">
        <v>0</v>
      </c>
      <c r="AA122" s="146">
        <f>Z122*K122</f>
        <v>0</v>
      </c>
      <c r="AR122" s="17"/>
      <c r="AT122" s="17" t="s">
        <v>131</v>
      </c>
      <c r="AU122" s="17" t="s">
        <v>136</v>
      </c>
      <c r="AY122" s="17" t="s">
        <v>130</v>
      </c>
      <c r="BE122" s="134">
        <f>IF(U122="základná",N122,0)</f>
        <v>0</v>
      </c>
      <c r="BF122" s="134">
        <f>IF(U122="znížená",N122,0)</f>
        <v>0</v>
      </c>
      <c r="BG122" s="134">
        <f>IF(U122="zákl. prenesená",N122,0)</f>
        <v>0</v>
      </c>
      <c r="BH122" s="134">
        <f>IF(U122="zníž. prenesená",N122,0)</f>
        <v>0</v>
      </c>
      <c r="BI122" s="134">
        <f>IF(U122="nulová",N122,0)</f>
        <v>0</v>
      </c>
      <c r="BJ122" s="17" t="s">
        <v>136</v>
      </c>
      <c r="BK122" s="147">
        <f>ROUND(L122*K122,3)</f>
        <v>0</v>
      </c>
      <c r="BL122" s="17" t="s">
        <v>207</v>
      </c>
      <c r="BM122" s="17" t="s">
        <v>345</v>
      </c>
    </row>
    <row r="123" spans="2:65" s="148" customFormat="1" ht="37.35" customHeight="1" x14ac:dyDescent="0.35">
      <c r="B123" s="149"/>
      <c r="D123" s="159" t="s">
        <v>199</v>
      </c>
      <c r="E123" s="159"/>
      <c r="F123" s="159"/>
      <c r="G123" s="159"/>
      <c r="H123" s="159"/>
      <c r="I123" s="159"/>
      <c r="J123" s="159"/>
      <c r="K123" s="160"/>
      <c r="L123" s="160"/>
      <c r="M123" s="160"/>
      <c r="N123" s="246">
        <f>N124</f>
        <v>0</v>
      </c>
      <c r="O123" s="247"/>
      <c r="P123" s="247"/>
      <c r="Q123" s="247"/>
      <c r="R123" s="152"/>
      <c r="T123" s="153"/>
      <c r="W123" s="154">
        <f>W124</f>
        <v>0</v>
      </c>
      <c r="Y123" s="154">
        <f>Y124</f>
        <v>0</v>
      </c>
      <c r="AA123" s="155">
        <f>AA124</f>
        <v>0</v>
      </c>
      <c r="AR123" s="156"/>
      <c r="AT123" s="157" t="s">
        <v>72</v>
      </c>
      <c r="AU123" s="157" t="s">
        <v>73</v>
      </c>
      <c r="AY123" s="156" t="s">
        <v>130</v>
      </c>
      <c r="BK123" s="158">
        <f>BK124</f>
        <v>0</v>
      </c>
    </row>
    <row r="124" spans="2:65" s="148" customFormat="1" ht="19.899999999999999" customHeight="1" x14ac:dyDescent="0.3">
      <c r="B124" s="149"/>
      <c r="D124" s="150" t="s">
        <v>200</v>
      </c>
      <c r="E124" s="150"/>
      <c r="F124" s="150"/>
      <c r="G124" s="150"/>
      <c r="H124" s="150"/>
      <c r="I124" s="150"/>
      <c r="J124" s="150"/>
      <c r="K124" s="151"/>
      <c r="L124" s="151"/>
      <c r="M124" s="151"/>
      <c r="N124" s="244">
        <f>SUM(N125:Q128)</f>
        <v>0</v>
      </c>
      <c r="O124" s="245"/>
      <c r="P124" s="245"/>
      <c r="Q124" s="245"/>
      <c r="R124" s="152"/>
      <c r="T124" s="153"/>
      <c r="W124" s="154">
        <f>SUM(W125:W128)</f>
        <v>0</v>
      </c>
      <c r="Y124" s="154">
        <f>SUM(Y125:Y128)</f>
        <v>0</v>
      </c>
      <c r="AA124" s="155">
        <f>SUM(AA125:AA128)</f>
        <v>0</v>
      </c>
      <c r="AR124" s="156"/>
      <c r="AT124" s="157" t="s">
        <v>72</v>
      </c>
      <c r="AU124" s="157" t="s">
        <v>81</v>
      </c>
      <c r="AY124" s="156" t="s">
        <v>130</v>
      </c>
      <c r="BK124" s="158">
        <f>SUM(BK125:BK128)</f>
        <v>0</v>
      </c>
    </row>
    <row r="125" spans="2:65" s="1" customFormat="1" ht="25.5" customHeight="1" x14ac:dyDescent="0.3">
      <c r="B125" s="125"/>
      <c r="C125" s="126">
        <v>6</v>
      </c>
      <c r="D125" s="126" t="s">
        <v>131</v>
      </c>
      <c r="E125" s="127" t="s">
        <v>335</v>
      </c>
      <c r="F125" s="228" t="s">
        <v>336</v>
      </c>
      <c r="G125" s="228"/>
      <c r="H125" s="228"/>
      <c r="I125" s="228"/>
      <c r="J125" s="128" t="s">
        <v>242</v>
      </c>
      <c r="K125" s="142">
        <v>4</v>
      </c>
      <c r="L125" s="229"/>
      <c r="M125" s="229"/>
      <c r="N125" s="229">
        <f>ROUND(L125*K125,3)</f>
        <v>0</v>
      </c>
      <c r="O125" s="229"/>
      <c r="P125" s="229"/>
      <c r="Q125" s="229"/>
      <c r="R125" s="130"/>
      <c r="T125" s="143"/>
      <c r="U125" s="144"/>
      <c r="V125" s="145"/>
      <c r="W125" s="145"/>
      <c r="X125" s="145"/>
      <c r="Y125" s="145"/>
      <c r="Z125" s="145"/>
      <c r="AA125" s="146"/>
      <c r="AR125" s="17"/>
      <c r="AT125" s="17"/>
      <c r="AU125" s="17"/>
      <c r="AY125" s="17"/>
      <c r="BE125" s="134"/>
      <c r="BF125" s="134"/>
      <c r="BG125" s="134"/>
      <c r="BH125" s="134"/>
      <c r="BI125" s="134"/>
      <c r="BJ125" s="17"/>
      <c r="BK125" s="147"/>
      <c r="BL125" s="17"/>
      <c r="BM125" s="17"/>
    </row>
    <row r="126" spans="2:65" s="1" customFormat="1" ht="25.5" customHeight="1" x14ac:dyDescent="0.3">
      <c r="B126" s="125"/>
      <c r="C126" s="126">
        <v>7</v>
      </c>
      <c r="D126" s="126" t="s">
        <v>131</v>
      </c>
      <c r="E126" s="127" t="s">
        <v>346</v>
      </c>
      <c r="F126" s="228" t="s">
        <v>347</v>
      </c>
      <c r="G126" s="228"/>
      <c r="H126" s="228"/>
      <c r="I126" s="228"/>
      <c r="J126" s="128" t="s">
        <v>242</v>
      </c>
      <c r="K126" s="142">
        <v>4</v>
      </c>
      <c r="L126" s="229"/>
      <c r="M126" s="229"/>
      <c r="N126" s="229">
        <f t="shared" ref="N126:N128" si="0">ROUND(L126*K126,3)</f>
        <v>0</v>
      </c>
      <c r="O126" s="229"/>
      <c r="P126" s="229"/>
      <c r="Q126" s="229"/>
      <c r="R126" s="130"/>
      <c r="T126" s="143"/>
      <c r="U126" s="144"/>
      <c r="V126" s="145"/>
      <c r="W126" s="145"/>
      <c r="X126" s="145"/>
      <c r="Y126" s="145"/>
      <c r="Z126" s="145"/>
      <c r="AA126" s="146"/>
      <c r="AR126" s="17"/>
      <c r="AT126" s="17"/>
      <c r="AU126" s="17"/>
      <c r="AY126" s="17"/>
      <c r="BE126" s="134"/>
      <c r="BF126" s="134"/>
      <c r="BG126" s="134"/>
      <c r="BH126" s="134"/>
      <c r="BI126" s="134"/>
      <c r="BJ126" s="17"/>
      <c r="BK126" s="147"/>
      <c r="BL126" s="17"/>
      <c r="BM126" s="17"/>
    </row>
    <row r="127" spans="2:65" s="1" customFormat="1" ht="48" customHeight="1" x14ac:dyDescent="0.3">
      <c r="B127" s="125"/>
      <c r="C127" s="161">
        <v>8</v>
      </c>
      <c r="D127" s="161" t="s">
        <v>209</v>
      </c>
      <c r="E127" s="162" t="s">
        <v>348</v>
      </c>
      <c r="F127" s="242" t="s">
        <v>349</v>
      </c>
      <c r="G127" s="242"/>
      <c r="H127" s="242"/>
      <c r="I127" s="242"/>
      <c r="J127" s="163" t="s">
        <v>242</v>
      </c>
      <c r="K127" s="164">
        <v>4</v>
      </c>
      <c r="L127" s="243"/>
      <c r="M127" s="243"/>
      <c r="N127" s="243">
        <f t="shared" si="0"/>
        <v>0</v>
      </c>
      <c r="O127" s="229"/>
      <c r="P127" s="229"/>
      <c r="Q127" s="229"/>
      <c r="R127" s="130"/>
      <c r="T127" s="143"/>
      <c r="U127" s="144"/>
      <c r="V127" s="145"/>
      <c r="W127" s="145"/>
      <c r="X127" s="145"/>
      <c r="Y127" s="145"/>
      <c r="Z127" s="145"/>
      <c r="AA127" s="146"/>
      <c r="AR127" s="17"/>
      <c r="AT127" s="17"/>
      <c r="AU127" s="17"/>
      <c r="AY127" s="17"/>
      <c r="BE127" s="134"/>
      <c r="BF127" s="134"/>
      <c r="BG127" s="134"/>
      <c r="BH127" s="134"/>
      <c r="BI127" s="134"/>
      <c r="BJ127" s="17"/>
      <c r="BK127" s="147"/>
      <c r="BL127" s="17"/>
      <c r="BM127" s="17"/>
    </row>
    <row r="128" spans="2:65" s="1" customFormat="1" ht="16.5" customHeight="1" x14ac:dyDescent="0.3">
      <c r="B128" s="125"/>
      <c r="C128" s="126">
        <v>9</v>
      </c>
      <c r="D128" s="126" t="s">
        <v>131</v>
      </c>
      <c r="E128" s="127" t="s">
        <v>350</v>
      </c>
      <c r="F128" s="228" t="s">
        <v>351</v>
      </c>
      <c r="G128" s="228"/>
      <c r="H128" s="228"/>
      <c r="I128" s="228"/>
      <c r="J128" s="128" t="s">
        <v>229</v>
      </c>
      <c r="K128" s="142">
        <v>147.624</v>
      </c>
      <c r="L128" s="229"/>
      <c r="M128" s="229"/>
      <c r="N128" s="229">
        <f t="shared" si="0"/>
        <v>0</v>
      </c>
      <c r="O128" s="229"/>
      <c r="P128" s="229"/>
      <c r="Q128" s="229"/>
      <c r="R128" s="130"/>
      <c r="T128" s="143" t="s">
        <v>5</v>
      </c>
      <c r="U128" s="165" t="s">
        <v>40</v>
      </c>
      <c r="V128" s="166">
        <v>0</v>
      </c>
      <c r="W128" s="166">
        <f>V128*K128</f>
        <v>0</v>
      </c>
      <c r="X128" s="166">
        <v>0</v>
      </c>
      <c r="Y128" s="166">
        <f>X128*K128</f>
        <v>0</v>
      </c>
      <c r="Z128" s="166">
        <v>0</v>
      </c>
      <c r="AA128" s="167">
        <f>Z128*K128</f>
        <v>0</v>
      </c>
      <c r="AR128" s="17"/>
      <c r="AT128" s="17" t="s">
        <v>131</v>
      </c>
      <c r="AU128" s="17" t="s">
        <v>136</v>
      </c>
      <c r="AY128" s="17" t="s">
        <v>130</v>
      </c>
      <c r="BE128" s="134">
        <f>IF(U128="základná",N128,0)</f>
        <v>0</v>
      </c>
      <c r="BF128" s="134">
        <f>IF(U128="znížená",N128,0)</f>
        <v>0</v>
      </c>
      <c r="BG128" s="134">
        <f>IF(U128="zákl. prenesená",N128,0)</f>
        <v>0</v>
      </c>
      <c r="BH128" s="134">
        <f>IF(U128="zníž. prenesená",N128,0)</f>
        <v>0</v>
      </c>
      <c r="BI128" s="134">
        <f>IF(U128="nulová",N128,0)</f>
        <v>0</v>
      </c>
      <c r="BJ128" s="17" t="s">
        <v>136</v>
      </c>
      <c r="BK128" s="147">
        <f>ROUND(L128*K128,3)</f>
        <v>0</v>
      </c>
      <c r="BL128" s="17" t="s">
        <v>268</v>
      </c>
      <c r="BM128" s="17" t="s">
        <v>337</v>
      </c>
    </row>
    <row r="129" spans="2:18" s="1" customFormat="1" ht="7.5" customHeight="1" x14ac:dyDescent="0.3">
      <c r="B129" s="51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3"/>
    </row>
  </sheetData>
  <mergeCells count="88">
    <mergeCell ref="H1:K1"/>
    <mergeCell ref="C2:Q2"/>
    <mergeCell ref="S2:AC2"/>
    <mergeCell ref="C4:Q4"/>
    <mergeCell ref="F6:P6"/>
    <mergeCell ref="O17:P17"/>
    <mergeCell ref="O18:P18"/>
    <mergeCell ref="O20:P20"/>
    <mergeCell ref="O21:P21"/>
    <mergeCell ref="F7:P7"/>
    <mergeCell ref="O9:P9"/>
    <mergeCell ref="O11:P11"/>
    <mergeCell ref="O12:P12"/>
    <mergeCell ref="O14:P14"/>
    <mergeCell ref="O15:P15"/>
    <mergeCell ref="E24:L24"/>
    <mergeCell ref="M27:P27"/>
    <mergeCell ref="C76:Q76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M28:P28"/>
    <mergeCell ref="N93:Q93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114:Q114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N115:Q115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N123:Q123"/>
    <mergeCell ref="F122:I122"/>
    <mergeCell ref="L122:M122"/>
    <mergeCell ref="N122:Q122"/>
    <mergeCell ref="N120:Q120"/>
    <mergeCell ref="F121:I121"/>
    <mergeCell ref="L121:M121"/>
    <mergeCell ref="N121:Q121"/>
    <mergeCell ref="N124:Q124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F127:I127"/>
    <mergeCell ref="L127:M127"/>
    <mergeCell ref="N127:Q127"/>
  </mergeCells>
  <hyperlinks>
    <hyperlink ref="F1:G1" location="C2" display="1) Krycí list rozpočtu" xr:uid="{00000000-0004-0000-0400-000000000000}"/>
    <hyperlink ref="H1:K1" location="C86" display="2) Rekapitulácia rozpočtu" xr:uid="{00000000-0004-0000-0400-000001000000}"/>
    <hyperlink ref="L1" location="C113" display="3) Rozpočet" xr:uid="{00000000-0004-0000-0400-000002000000}"/>
    <hyperlink ref="S1:T1" location="'Rekapitulácia stavby'!C2" display="Rekapitulácia stavby" xr:uid="{00000000-0004-0000-0400-000003000000}"/>
  </hyperlinks>
  <pageMargins left="0.59055118110236227" right="0.59055118110236227" top="0.51181102362204722" bottom="0.47244094488188981" header="0" footer="0"/>
  <pageSetup paperSize="9" scale="95" fitToHeight="100" orientation="portrait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01 - Zateplenie obvodovýc...</vt:lpstr>
      <vt:lpstr>02 - Zateplenie strechy</vt:lpstr>
      <vt:lpstr>03 - Výplne otvorov</vt:lpstr>
      <vt:lpstr>04 - Ostatné</vt:lpstr>
      <vt:lpstr>'01 - Zateplenie obvodovýc...'!Názvy_tlače</vt:lpstr>
      <vt:lpstr>'02 - Zateplenie strechy'!Názvy_tlače</vt:lpstr>
      <vt:lpstr>'03 - Výplne otvorov'!Názvy_tlače</vt:lpstr>
      <vt:lpstr>'04 - Ostatné'!Názvy_tlače</vt:lpstr>
      <vt:lpstr>'Rekapitulácia stavby'!Názvy_tlače</vt:lpstr>
      <vt:lpstr>'01 - Zateplenie obvodovýc...'!Oblasť_tlače</vt:lpstr>
      <vt:lpstr>'02 - Zateplenie strechy'!Oblasť_tlače</vt:lpstr>
      <vt:lpstr>'03 - Výplne otvorov'!Oblasť_tlače</vt:lpstr>
      <vt:lpstr>'04 - Ostatné'!Oblasť_tlače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ludmila-PC\ludmila</dc:creator>
  <cp:lastModifiedBy>MRC MiH</cp:lastModifiedBy>
  <cp:lastPrinted>2020-03-06T13:35:55Z</cp:lastPrinted>
  <dcterms:created xsi:type="dcterms:W3CDTF">2018-07-11T19:33:47Z</dcterms:created>
  <dcterms:modified xsi:type="dcterms:W3CDTF">2020-03-13T10:29:31Z</dcterms:modified>
</cp:coreProperties>
</file>